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0AC43C72-5E10-4C16-B3A1-CDF676789DA7}"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9" i="16" l="1"/>
  <c r="T569" i="16"/>
  <c r="S565" i="16"/>
  <c r="T565" i="16"/>
  <c r="S561" i="16"/>
  <c r="T561" i="16"/>
  <c r="S557" i="16"/>
  <c r="T557" i="16"/>
  <c r="S553" i="16"/>
  <c r="T553" i="16"/>
  <c r="S549" i="16"/>
  <c r="T549" i="16"/>
  <c r="S545" i="16"/>
  <c r="T545" i="16"/>
  <c r="S541" i="16"/>
  <c r="T541" i="16"/>
  <c r="S537" i="16"/>
  <c r="T537" i="16"/>
  <c r="S535" i="16"/>
  <c r="T535" i="16"/>
  <c r="S531" i="16"/>
  <c r="T531" i="16"/>
  <c r="S527" i="16"/>
  <c r="T527" i="16"/>
  <c r="S523" i="16"/>
  <c r="T523" i="16"/>
  <c r="S519" i="16"/>
  <c r="T519" i="16"/>
  <c r="S515" i="16"/>
  <c r="T515" i="16"/>
  <c r="S511" i="16"/>
  <c r="T511" i="16"/>
  <c r="S507" i="16"/>
  <c r="T507" i="16"/>
  <c r="S503" i="16"/>
  <c r="T503" i="16"/>
  <c r="S499" i="16"/>
  <c r="T499" i="16"/>
  <c r="S495" i="16"/>
  <c r="T495" i="16"/>
  <c r="S491" i="16"/>
  <c r="T491" i="16"/>
  <c r="S487" i="16"/>
  <c r="T487" i="16"/>
  <c r="T483" i="16"/>
  <c r="S483" i="16"/>
  <c r="T481" i="16"/>
  <c r="S481" i="16"/>
  <c r="T477" i="16"/>
  <c r="S477" i="16"/>
  <c r="T473" i="16"/>
  <c r="S473" i="16"/>
  <c r="T469" i="16"/>
  <c r="S469" i="16"/>
  <c r="T465" i="16"/>
  <c r="S465" i="16"/>
  <c r="T461" i="16"/>
  <c r="S461" i="16"/>
  <c r="T457" i="16"/>
  <c r="S457" i="16"/>
  <c r="T453" i="16"/>
  <c r="S453" i="16"/>
  <c r="T449" i="16"/>
  <c r="S449" i="16"/>
  <c r="T445" i="16"/>
  <c r="S445" i="16"/>
  <c r="T441" i="16"/>
  <c r="S441" i="16"/>
  <c r="T437" i="16"/>
  <c r="S437" i="16"/>
  <c r="T433" i="16"/>
  <c r="S433" i="16"/>
  <c r="T431" i="16"/>
  <c r="S431" i="16"/>
  <c r="T427" i="16"/>
  <c r="S427" i="16"/>
  <c r="T423" i="16"/>
  <c r="S423" i="16"/>
  <c r="T419" i="16"/>
  <c r="S419" i="16"/>
  <c r="T415" i="16"/>
  <c r="S415" i="16"/>
  <c r="T411" i="16"/>
  <c r="S411" i="16"/>
  <c r="T407" i="16"/>
  <c r="S407" i="16"/>
  <c r="T403" i="16"/>
  <c r="S403" i="16"/>
  <c r="T399" i="16"/>
  <c r="S399" i="16"/>
  <c r="T395" i="16"/>
  <c r="S395" i="16"/>
  <c r="T391" i="16"/>
  <c r="S391" i="16"/>
  <c r="T389" i="16"/>
  <c r="S389" i="16"/>
  <c r="T385" i="16"/>
  <c r="S385" i="16"/>
  <c r="T381" i="16"/>
  <c r="S381" i="16"/>
  <c r="T377" i="16"/>
  <c r="S377" i="16"/>
  <c r="T373" i="16"/>
  <c r="S373" i="16"/>
  <c r="T369" i="16"/>
  <c r="S369" i="16"/>
  <c r="T365" i="16"/>
  <c r="S365" i="16"/>
  <c r="T363" i="16"/>
  <c r="S363" i="16"/>
  <c r="T359" i="16"/>
  <c r="S359" i="16"/>
  <c r="T355" i="16"/>
  <c r="S355" i="16"/>
  <c r="T351" i="16"/>
  <c r="S351" i="16"/>
  <c r="T347" i="16"/>
  <c r="S347" i="16"/>
  <c r="T343" i="16"/>
  <c r="S343" i="16"/>
  <c r="T339" i="16"/>
  <c r="S339" i="16"/>
  <c r="T337" i="16"/>
  <c r="S337" i="16"/>
  <c r="T335" i="16"/>
  <c r="S335" i="16"/>
  <c r="T333" i="16"/>
  <c r="S333" i="16"/>
  <c r="T331" i="16"/>
  <c r="S331" i="16"/>
  <c r="T327" i="16"/>
  <c r="S327" i="16"/>
  <c r="T323" i="16"/>
  <c r="S323" i="16"/>
  <c r="T319" i="16"/>
  <c r="S319" i="16"/>
  <c r="S572" i="16"/>
  <c r="T572" i="16"/>
  <c r="S570" i="16"/>
  <c r="T570" i="16"/>
  <c r="S568" i="16"/>
  <c r="T568" i="16"/>
  <c r="S566" i="16"/>
  <c r="T566"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571" i="16"/>
  <c r="T571" i="16"/>
  <c r="S567" i="16"/>
  <c r="T567" i="16"/>
  <c r="S563" i="16"/>
  <c r="T563" i="16"/>
  <c r="S559" i="16"/>
  <c r="T559" i="16"/>
  <c r="S555" i="16"/>
  <c r="T555" i="16"/>
  <c r="S551" i="16"/>
  <c r="T551" i="16"/>
  <c r="S547" i="16"/>
  <c r="T547" i="16"/>
  <c r="S543" i="16"/>
  <c r="T543" i="16"/>
  <c r="S539" i="16"/>
  <c r="T539" i="16"/>
  <c r="S533" i="16"/>
  <c r="T533" i="16"/>
  <c r="S529" i="16"/>
  <c r="T529" i="16"/>
  <c r="S525" i="16"/>
  <c r="T525" i="16"/>
  <c r="S521" i="16"/>
  <c r="T521" i="16"/>
  <c r="S517" i="16"/>
  <c r="T517" i="16"/>
  <c r="S513" i="16"/>
  <c r="T513" i="16"/>
  <c r="S509" i="16"/>
  <c r="T509" i="16"/>
  <c r="S505" i="16"/>
  <c r="T505" i="16"/>
  <c r="S501" i="16"/>
  <c r="T501" i="16"/>
  <c r="S497" i="16"/>
  <c r="T497" i="16"/>
  <c r="S493" i="16"/>
  <c r="T493" i="16"/>
  <c r="S489" i="16"/>
  <c r="T489" i="16"/>
  <c r="T485" i="16"/>
  <c r="S485" i="16"/>
  <c r="T479" i="16"/>
  <c r="S479" i="16"/>
  <c r="T475" i="16"/>
  <c r="S475" i="16"/>
  <c r="T471" i="16"/>
  <c r="S471" i="16"/>
  <c r="T467" i="16"/>
  <c r="S467" i="16"/>
  <c r="T463" i="16"/>
  <c r="S463" i="16"/>
  <c r="T459" i="16"/>
  <c r="S459" i="16"/>
  <c r="T455" i="16"/>
  <c r="S455" i="16"/>
  <c r="T451" i="16"/>
  <c r="S451" i="16"/>
  <c r="T447" i="16"/>
  <c r="S447" i="16"/>
  <c r="T443" i="16"/>
  <c r="S443" i="16"/>
  <c r="T439" i="16"/>
  <c r="S439" i="16"/>
  <c r="T435" i="16"/>
  <c r="S435" i="16"/>
  <c r="T429" i="16"/>
  <c r="S429" i="16"/>
  <c r="T425" i="16"/>
  <c r="S425" i="16"/>
  <c r="T421" i="16"/>
  <c r="S421" i="16"/>
  <c r="T417" i="16"/>
  <c r="S417" i="16"/>
  <c r="T413" i="16"/>
  <c r="S413" i="16"/>
  <c r="T409" i="16"/>
  <c r="S409" i="16"/>
  <c r="T405" i="16"/>
  <c r="S405" i="16"/>
  <c r="T401" i="16"/>
  <c r="S401" i="16"/>
  <c r="T397" i="16"/>
  <c r="S397" i="16"/>
  <c r="T393" i="16"/>
  <c r="S393" i="16"/>
  <c r="T387" i="16"/>
  <c r="S387" i="16"/>
  <c r="T383" i="16"/>
  <c r="S383" i="16"/>
  <c r="T379" i="16"/>
  <c r="S379" i="16"/>
  <c r="T375" i="16"/>
  <c r="S375" i="16"/>
  <c r="T371" i="16"/>
  <c r="S371" i="16"/>
  <c r="T367" i="16"/>
  <c r="S367" i="16"/>
  <c r="T361" i="16"/>
  <c r="S361" i="16"/>
  <c r="T357" i="16"/>
  <c r="S357" i="16"/>
  <c r="T353" i="16"/>
  <c r="S353" i="16"/>
  <c r="T349" i="16"/>
  <c r="S349" i="16"/>
  <c r="T345" i="16"/>
  <c r="S345" i="16"/>
  <c r="T341" i="16"/>
  <c r="S341" i="16"/>
  <c r="T329" i="16"/>
  <c r="S329" i="16"/>
  <c r="T325" i="16"/>
  <c r="S325" i="16"/>
  <c r="T321" i="16"/>
  <c r="S321" i="16"/>
  <c r="S317" i="16"/>
  <c r="T317" i="16"/>
  <c r="S338" i="16"/>
  <c r="T338" i="16"/>
  <c r="S336" i="16"/>
  <c r="T336" i="16"/>
  <c r="S334" i="16"/>
  <c r="T334" i="16"/>
  <c r="S332" i="16"/>
  <c r="T332" i="16"/>
  <c r="S330" i="16"/>
  <c r="T330" i="16"/>
  <c r="S328" i="16"/>
  <c r="T328" i="16"/>
  <c r="S326" i="16"/>
  <c r="T326" i="16"/>
  <c r="S324" i="16"/>
  <c r="T324" i="16"/>
  <c r="S322" i="16"/>
  <c r="T322" i="16"/>
  <c r="S320" i="16"/>
  <c r="T320" i="16"/>
  <c r="S318" i="16"/>
  <c r="T318" i="16"/>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s="1"/>
  <c r="C575" i="16"/>
  <c r="V575" i="16"/>
  <c r="F575" i="16" s="1"/>
  <c r="C576" i="16"/>
  <c r="V576" i="16" s="1"/>
  <c r="G576" i="16" s="1"/>
  <c r="C577" i="16"/>
  <c r="V577" i="16"/>
  <c r="I577" i="16" s="1"/>
  <c r="C578" i="16"/>
  <c r="V578" i="16" s="1"/>
  <c r="C579" i="16"/>
  <c r="V579" i="16"/>
  <c r="H579" i="16" s="1"/>
  <c r="C580" i="16"/>
  <c r="V580" i="16" s="1"/>
  <c r="H580" i="16" s="1"/>
  <c r="C581" i="16"/>
  <c r="V581" i="16"/>
  <c r="C582" i="16"/>
  <c r="V582" i="16" s="1"/>
  <c r="G582" i="16" s="1"/>
  <c r="C583" i="16"/>
  <c r="V583" i="16"/>
  <c r="C584" i="16"/>
  <c r="V584" i="16" s="1"/>
  <c r="G584" i="16" s="1"/>
  <c r="C585" i="16"/>
  <c r="V585" i="16"/>
  <c r="I585" i="16" s="1"/>
  <c r="C586" i="16"/>
  <c r="V586" i="16" s="1"/>
  <c r="F586" i="16" s="1"/>
  <c r="C587" i="16"/>
  <c r="V587" i="16"/>
  <c r="I587" i="16" s="1"/>
  <c r="C588" i="16"/>
  <c r="V588" i="16" s="1"/>
  <c r="C589" i="16"/>
  <c r="V589" i="16"/>
  <c r="E589" i="16" s="1"/>
  <c r="X589" i="16" s="1"/>
  <c r="C590" i="16"/>
  <c r="V590" i="16" s="1"/>
  <c r="C591" i="16"/>
  <c r="V591" i="16"/>
  <c r="C592" i="16"/>
  <c r="V592" i="16" s="1"/>
  <c r="F592" i="16" s="1"/>
  <c r="C593" i="16"/>
  <c r="V593" i="16"/>
  <c r="I593" i="16" s="1"/>
  <c r="C594" i="16"/>
  <c r="V594" i="16" s="1"/>
  <c r="C595" i="16"/>
  <c r="V595" i="16"/>
  <c r="C596" i="16"/>
  <c r="V596" i="16" s="1"/>
  <c r="G596" i="16" s="1"/>
  <c r="C597" i="16"/>
  <c r="V597" i="16"/>
  <c r="C598" i="16"/>
  <c r="V598" i="16" s="1"/>
  <c r="C599" i="16"/>
  <c r="V599" i="16"/>
  <c r="H599" i="16" s="1"/>
  <c r="C600" i="16"/>
  <c r="V600" i="16" s="1"/>
  <c r="C601" i="16"/>
  <c r="V601" i="16"/>
  <c r="C602" i="16"/>
  <c r="V602" i="16" s="1"/>
  <c r="E602" i="16" s="1"/>
  <c r="X602" i="16" s="1"/>
  <c r="C603" i="16"/>
  <c r="V603" i="16"/>
  <c r="C604" i="16"/>
  <c r="V604" i="16" s="1"/>
  <c r="G604" i="16" s="1"/>
  <c r="C605" i="16"/>
  <c r="V605" i="16"/>
  <c r="F605" i="16" s="1"/>
  <c r="C606" i="16"/>
  <c r="V606" i="16" s="1"/>
  <c r="G606" i="16" s="1"/>
  <c r="C607" i="16"/>
  <c r="V607" i="16"/>
  <c r="C608" i="16"/>
  <c r="V608" i="16" s="1"/>
  <c r="C609" i="16"/>
  <c r="V609" i="16"/>
  <c r="E609" i="16" s="1"/>
  <c r="X609" i="16" s="1"/>
  <c r="C610" i="16"/>
  <c r="V610" i="16" s="1"/>
  <c r="G610" i="16" s="1"/>
  <c r="C611" i="16"/>
  <c r="V611" i="16"/>
  <c r="C612" i="16"/>
  <c r="V612" i="16" s="1"/>
  <c r="R612" i="16" s="1"/>
  <c r="C613" i="16"/>
  <c r="V613" i="16"/>
  <c r="J613" i="16" s="1"/>
  <c r="C614" i="16"/>
  <c r="V614" i="16" s="1"/>
  <c r="G614" i="16" s="1"/>
  <c r="C615" i="16"/>
  <c r="V615" i="16"/>
  <c r="R615" i="16" s="1"/>
  <c r="C616" i="16"/>
  <c r="V616" i="16" s="1"/>
  <c r="C617" i="16"/>
  <c r="V617" i="16"/>
  <c r="I617" i="16" s="1"/>
  <c r="C618" i="16"/>
  <c r="V618" i="16" s="1"/>
  <c r="G618" i="16" s="1"/>
  <c r="C619" i="16"/>
  <c r="V619" i="16"/>
  <c r="I619" i="16" s="1"/>
  <c r="C620" i="16"/>
  <c r="V620" i="16" s="1"/>
  <c r="C621" i="16"/>
  <c r="V621" i="16"/>
  <c r="C622" i="16"/>
  <c r="V622" i="16" s="1"/>
  <c r="G622" i="16" s="1"/>
  <c r="C623" i="16"/>
  <c r="V623" i="16"/>
  <c r="C624" i="16"/>
  <c r="V624" i="16" s="1"/>
  <c r="R624" i="16" s="1"/>
  <c r="C625" i="16"/>
  <c r="V625" i="16"/>
  <c r="C626" i="16"/>
  <c r="V626" i="16" s="1"/>
  <c r="C627" i="16"/>
  <c r="V627" i="16"/>
  <c r="F627" i="16" s="1"/>
  <c r="C628" i="16"/>
  <c r="V628" i="16" s="1"/>
  <c r="C629" i="16"/>
  <c r="V629" i="16"/>
  <c r="C630" i="16"/>
  <c r="V630" i="16" s="1"/>
  <c r="I630" i="16" s="1"/>
  <c r="C631" i="16"/>
  <c r="V631" i="16"/>
  <c r="C632" i="16"/>
  <c r="V632" i="16" s="1"/>
  <c r="E632" i="16" s="1"/>
  <c r="X632" i="16" s="1"/>
  <c r="C633" i="16"/>
  <c r="V633" i="16"/>
  <c r="C634" i="16"/>
  <c r="V634" i="16" s="1"/>
  <c r="G634" i="16" s="1"/>
  <c r="C635" i="16"/>
  <c r="V635" i="16"/>
  <c r="F635" i="16" s="1"/>
  <c r="C636" i="16"/>
  <c r="V636" i="16" s="1"/>
  <c r="I636" i="16" s="1"/>
  <c r="C637" i="16"/>
  <c r="V637" i="16"/>
  <c r="C638" i="16"/>
  <c r="V638" i="16" s="1"/>
  <c r="C639" i="16"/>
  <c r="V639" i="16"/>
  <c r="C640" i="16"/>
  <c r="V640" i="16" s="1"/>
  <c r="C641" i="16"/>
  <c r="V641" i="16"/>
  <c r="C642" i="16"/>
  <c r="V642" i="16" s="1"/>
  <c r="G642" i="16" s="1"/>
  <c r="C643" i="16"/>
  <c r="V643" i="16"/>
  <c r="C644" i="16"/>
  <c r="V644" i="16" s="1"/>
  <c r="C645" i="16"/>
  <c r="V645" i="16"/>
  <c r="H645" i="16" s="1"/>
  <c r="C646" i="16"/>
  <c r="V646" i="16" s="1"/>
  <c r="G646" i="16" s="1"/>
  <c r="C647" i="16"/>
  <c r="V647" i="16"/>
  <c r="C648" i="16"/>
  <c r="V648" i="16" s="1"/>
  <c r="C649" i="16"/>
  <c r="V649" i="16"/>
  <c r="J649" i="16" s="1"/>
  <c r="C650" i="16"/>
  <c r="V650" i="16" s="1"/>
  <c r="C651" i="16"/>
  <c r="V651" i="16"/>
  <c r="C652" i="16"/>
  <c r="V652" i="16" s="1"/>
  <c r="C653" i="16"/>
  <c r="V653" i="16"/>
  <c r="C654" i="16"/>
  <c r="V654" i="16" s="1"/>
  <c r="F654" i="16" s="1"/>
  <c r="C655" i="16"/>
  <c r="V655" i="16"/>
  <c r="I655" i="16" s="1"/>
  <c r="C656" i="16"/>
  <c r="V656" i="16" s="1"/>
  <c r="J656" i="16" s="1"/>
  <c r="C657" i="16"/>
  <c r="V657" i="16"/>
  <c r="R657" i="16" s="1"/>
  <c r="C658" i="16"/>
  <c r="V658" i="16" s="1"/>
  <c r="C659" i="16"/>
  <c r="V659" i="16"/>
  <c r="E659" i="16" s="1"/>
  <c r="X659" i="16" s="1"/>
  <c r="C660" i="16"/>
  <c r="V660" i="16" s="1"/>
  <c r="C661" i="16"/>
  <c r="V661" i="16"/>
  <c r="E661" i="16" s="1"/>
  <c r="X661" i="16" s="1"/>
  <c r="C662" i="16"/>
  <c r="V662" i="16" s="1"/>
  <c r="C663" i="16"/>
  <c r="V663" i="16"/>
  <c r="J663" i="16" s="1"/>
  <c r="C664" i="16"/>
  <c r="V664" i="16" s="1"/>
  <c r="E664" i="16" s="1"/>
  <c r="X664" i="16" s="1"/>
  <c r="C665" i="16"/>
  <c r="V665" i="16"/>
  <c r="C666" i="16"/>
  <c r="V666" i="16" s="1"/>
  <c r="G666" i="16" s="1"/>
  <c r="C667" i="16"/>
  <c r="V667" i="16"/>
  <c r="J667" i="16" s="1"/>
  <c r="C668" i="16"/>
  <c r="V668" i="16" s="1"/>
  <c r="G668" i="16" s="1"/>
  <c r="C669" i="16"/>
  <c r="V669" i="16"/>
  <c r="R669" i="16" s="1"/>
  <c r="C670" i="16"/>
  <c r="V670" i="16" s="1"/>
  <c r="C671" i="16"/>
  <c r="V671" i="16"/>
  <c r="C672" i="16"/>
  <c r="V672" i="16" s="1"/>
  <c r="C673" i="16"/>
  <c r="V673" i="16"/>
  <c r="C674" i="16"/>
  <c r="V674" i="16" s="1"/>
  <c r="F674" i="16" s="1"/>
  <c r="C675" i="16"/>
  <c r="V675" i="16"/>
  <c r="E675" i="16" s="1"/>
  <c r="X675" i="16" s="1"/>
  <c r="C676" i="16"/>
  <c r="V676" i="16" s="1"/>
  <c r="C677" i="16"/>
  <c r="V677" i="16"/>
  <c r="R677" i="16" s="1"/>
  <c r="C678" i="16"/>
  <c r="V678" i="16" s="1"/>
  <c r="I678" i="16" s="1"/>
  <c r="C679" i="16"/>
  <c r="V679" i="16"/>
  <c r="C680" i="16"/>
  <c r="V680" i="16" s="1"/>
  <c r="F680" i="16" s="1"/>
  <c r="C681" i="16"/>
  <c r="V681" i="16"/>
  <c r="C682" i="16"/>
  <c r="V682" i="16" s="1"/>
  <c r="G682" i="16" s="1"/>
  <c r="C683" i="16"/>
  <c r="V683" i="16"/>
  <c r="C684" i="16"/>
  <c r="V684" i="16" s="1"/>
  <c r="G684" i="16" s="1"/>
  <c r="C685" i="16"/>
  <c r="V685" i="16"/>
  <c r="C686" i="16"/>
  <c r="V686" i="16" s="1"/>
  <c r="G686" i="16" s="1"/>
  <c r="C687" i="16"/>
  <c r="V687" i="16"/>
  <c r="R687" i="16" s="1"/>
  <c r="C688" i="16"/>
  <c r="V688" i="16" s="1"/>
  <c r="E688" i="16" s="1"/>
  <c r="X688" i="16" s="1"/>
  <c r="C689" i="16"/>
  <c r="V689" i="16"/>
  <c r="C690" i="16"/>
  <c r="V690" i="16" s="1"/>
  <c r="G690" i="16" s="1"/>
  <c r="C691" i="16"/>
  <c r="V691" i="16"/>
  <c r="I691" i="16" s="1"/>
  <c r="C692" i="16"/>
  <c r="V692" i="16" s="1"/>
  <c r="C693" i="16"/>
  <c r="V693" i="16"/>
  <c r="C694" i="16"/>
  <c r="V694" i="16" s="1"/>
  <c r="R694" i="16" s="1"/>
  <c r="C695" i="16"/>
  <c r="V695" i="16"/>
  <c r="H695" i="16" s="1"/>
  <c r="C696" i="16"/>
  <c r="V696" i="16" s="1"/>
  <c r="C697" i="16"/>
  <c r="V697" i="16"/>
  <c r="F697" i="16" s="1"/>
  <c r="C698" i="16"/>
  <c r="V698" i="16" s="1"/>
  <c r="G698" i="16" s="1"/>
  <c r="C699" i="16"/>
  <c r="V699" i="16"/>
  <c r="R699" i="16" s="1"/>
  <c r="C700" i="16"/>
  <c r="V700" i="16" s="1"/>
  <c r="C701" i="16"/>
  <c r="V701" i="16"/>
  <c r="F701" i="16" s="1"/>
  <c r="C702" i="16"/>
  <c r="V702" i="16" s="1"/>
  <c r="F702" i="16" s="1"/>
  <c r="C703" i="16"/>
  <c r="V703" i="16"/>
  <c r="C704" i="16"/>
  <c r="V704" i="16" s="1"/>
  <c r="E704" i="16" s="1"/>
  <c r="X704" i="16" s="1"/>
  <c r="C705" i="16"/>
  <c r="V705" i="16"/>
  <c r="C706" i="16"/>
  <c r="V706" i="16" s="1"/>
  <c r="C707" i="16"/>
  <c r="V707" i="16"/>
  <c r="I707" i="16" s="1"/>
  <c r="C708" i="16"/>
  <c r="V708" i="16" s="1"/>
  <c r="C709" i="16"/>
  <c r="V709" i="16"/>
  <c r="J709" i="16" s="1"/>
  <c r="C710" i="16"/>
  <c r="V710" i="16" s="1"/>
  <c r="C711" i="16"/>
  <c r="V711" i="16"/>
  <c r="C712" i="16"/>
  <c r="V712" i="16" s="1"/>
  <c r="C713" i="16"/>
  <c r="V713" i="16"/>
  <c r="C714" i="16"/>
  <c r="V714" i="16" s="1"/>
  <c r="J714" i="16" s="1"/>
  <c r="C715" i="16"/>
  <c r="V715" i="16"/>
  <c r="C716" i="16"/>
  <c r="V716" i="16" s="1"/>
  <c r="E716" i="16" s="1"/>
  <c r="X716" i="16" s="1"/>
  <c r="C717" i="16"/>
  <c r="V717" i="16"/>
  <c r="C718" i="16"/>
  <c r="V718" i="16" s="1"/>
  <c r="J718" i="16" s="1"/>
  <c r="C719" i="16"/>
  <c r="V719" i="16"/>
  <c r="F719" i="16" s="1"/>
  <c r="C720" i="16"/>
  <c r="V720" i="16" s="1"/>
  <c r="C721" i="16"/>
  <c r="V721" i="16"/>
  <c r="I721" i="16" s="1"/>
  <c r="C722" i="16"/>
  <c r="V722" i="16" s="1"/>
  <c r="H722" i="16" s="1"/>
  <c r="C723" i="16"/>
  <c r="V723" i="16"/>
  <c r="F723" i="16" s="1"/>
  <c r="C724" i="16"/>
  <c r="V724" i="16" s="1"/>
  <c r="C725" i="16"/>
  <c r="V725" i="16"/>
  <c r="C726" i="16"/>
  <c r="V726" i="16" s="1"/>
  <c r="J726" i="16" s="1"/>
  <c r="C727" i="16"/>
  <c r="V727" i="16"/>
  <c r="J727" i="16" s="1"/>
  <c r="C728" i="16"/>
  <c r="V728" i="16" s="1"/>
  <c r="R728" i="16" s="1"/>
  <c r="C729" i="16"/>
  <c r="V729" i="16"/>
  <c r="C730" i="16"/>
  <c r="V730" i="16" s="1"/>
  <c r="C731" i="16"/>
  <c r="V731" i="16"/>
  <c r="C732" i="16"/>
  <c r="V732" i="16" s="1"/>
  <c r="E732" i="16" s="1"/>
  <c r="X732" i="16" s="1"/>
  <c r="C733" i="16"/>
  <c r="V733" i="16"/>
  <c r="H733" i="16" s="1"/>
  <c r="C734" i="16"/>
  <c r="V734" i="16" s="1"/>
  <c r="G734" i="16" s="1"/>
  <c r="C735" i="16"/>
  <c r="V735" i="16"/>
  <c r="F735" i="16" s="1"/>
  <c r="C736" i="16"/>
  <c r="V736" i="16" s="1"/>
  <c r="G736" i="16" s="1"/>
  <c r="C737" i="16"/>
  <c r="V737" i="16"/>
  <c r="C738" i="16"/>
  <c r="V738" i="16" s="1"/>
  <c r="F738" i="16" s="1"/>
  <c r="C739" i="16"/>
  <c r="V739" i="16"/>
  <c r="C740" i="16"/>
  <c r="V740" i="16" s="1"/>
  <c r="C741" i="16"/>
  <c r="V741" i="16"/>
  <c r="C742" i="16"/>
  <c r="V742" i="16" s="1"/>
  <c r="J742" i="16" s="1"/>
  <c r="C743" i="16"/>
  <c r="V743" i="16"/>
  <c r="C744" i="16"/>
  <c r="V744" i="16" s="1"/>
  <c r="C745" i="16"/>
  <c r="V745" i="16"/>
  <c r="C746" i="16"/>
  <c r="V746" i="16" s="1"/>
  <c r="I746" i="16" s="1"/>
  <c r="C747" i="16"/>
  <c r="V747" i="16"/>
  <c r="E747" i="16" s="1"/>
  <c r="X747" i="16" s="1"/>
  <c r="C748" i="16"/>
  <c r="V748" i="16" s="1"/>
  <c r="I748" i="16" s="1"/>
  <c r="C749" i="16"/>
  <c r="V749" i="16"/>
  <c r="R749" i="16" s="1"/>
  <c r="C750" i="16"/>
  <c r="V750" i="16" s="1"/>
  <c r="E750" i="16" s="1"/>
  <c r="X750" i="16" s="1"/>
  <c r="C751" i="16"/>
  <c r="V751" i="16"/>
  <c r="C752" i="16"/>
  <c r="V752" i="16" s="1"/>
  <c r="C753" i="16"/>
  <c r="V753" i="16"/>
  <c r="F753" i="16" s="1"/>
  <c r="C754" i="16"/>
  <c r="V754" i="16" s="1"/>
  <c r="G754" i="16" s="1"/>
  <c r="C755" i="16"/>
  <c r="V755" i="16"/>
  <c r="C756" i="16"/>
  <c r="V756" i="16" s="1"/>
  <c r="C757" i="16"/>
  <c r="V757" i="16"/>
  <c r="C758" i="16"/>
  <c r="V758" i="16" s="1"/>
  <c r="G758" i="16" s="1"/>
  <c r="C759" i="16"/>
  <c r="V759" i="16"/>
  <c r="C760" i="16"/>
  <c r="V760" i="16" s="1"/>
  <c r="G760" i="16" s="1"/>
  <c r="C761" i="16"/>
  <c r="V761" i="16"/>
  <c r="J761" i="16" s="1"/>
  <c r="C762" i="16"/>
  <c r="V762" i="16" s="1"/>
  <c r="C763" i="16"/>
  <c r="V763" i="16"/>
  <c r="R763" i="16" s="1"/>
  <c r="C764" i="16"/>
  <c r="V764" i="16" s="1"/>
  <c r="E764" i="16" s="1"/>
  <c r="X764" i="16" s="1"/>
  <c r="C765" i="16"/>
  <c r="V765" i="16"/>
  <c r="C766" i="16"/>
  <c r="V766" i="16" s="1"/>
  <c r="H766" i="16" s="1"/>
  <c r="C767" i="16"/>
  <c r="V767" i="16"/>
  <c r="C768" i="16"/>
  <c r="V768" i="16" s="1"/>
  <c r="C769" i="16"/>
  <c r="V769" i="16"/>
  <c r="R769" i="16" s="1"/>
  <c r="C770" i="16"/>
  <c r="V770" i="16" s="1"/>
  <c r="H770" i="16" s="1"/>
  <c r="C771" i="16"/>
  <c r="V771" i="16"/>
  <c r="J771" i="16" s="1"/>
  <c r="C772" i="16"/>
  <c r="V772" i="16" s="1"/>
  <c r="C773" i="16"/>
  <c r="V773" i="16"/>
  <c r="C774" i="16"/>
  <c r="V774" i="16" s="1"/>
  <c r="H774" i="16" s="1"/>
  <c r="C775" i="16"/>
  <c r="V775" i="16"/>
  <c r="F775" i="16" s="1"/>
  <c r="C776" i="16"/>
  <c r="V776" i="16" s="1"/>
  <c r="C777" i="16"/>
  <c r="V777" i="16"/>
  <c r="R777" i="16" s="1"/>
  <c r="C778" i="16"/>
  <c r="V778" i="16" s="1"/>
  <c r="R778" i="16" s="1"/>
  <c r="C779" i="16"/>
  <c r="V779" i="16"/>
  <c r="E779" i="16" s="1"/>
  <c r="X779" i="16" s="1"/>
  <c r="C780" i="16"/>
  <c r="V780" i="16" s="1"/>
  <c r="G780" i="16" s="1"/>
  <c r="C781" i="16"/>
  <c r="V781" i="16"/>
  <c r="C782" i="16"/>
  <c r="V782" i="16" s="1"/>
  <c r="C783" i="16"/>
  <c r="V783" i="16"/>
  <c r="H783" i="16" s="1"/>
  <c r="C784" i="16"/>
  <c r="V784" i="16" s="1"/>
  <c r="J784" i="16" s="1"/>
  <c r="C785" i="16"/>
  <c r="V785" i="16"/>
  <c r="C786" i="16"/>
  <c r="V786" i="16" s="1"/>
  <c r="G786" i="16" s="1"/>
  <c r="C787" i="16"/>
  <c r="V787" i="16"/>
  <c r="J787" i="16" s="1"/>
  <c r="C788" i="16"/>
  <c r="V788" i="16" s="1"/>
  <c r="C789" i="16"/>
  <c r="V789" i="16"/>
  <c r="C790" i="16"/>
  <c r="V790" i="16" s="1"/>
  <c r="G790" i="16" s="1"/>
  <c r="C791" i="16"/>
  <c r="V791" i="16"/>
  <c r="C792" i="16"/>
  <c r="V792" i="16" s="1"/>
  <c r="H792" i="16" s="1"/>
  <c r="C793" i="16"/>
  <c r="V793" i="16"/>
  <c r="F793" i="16" s="1"/>
  <c r="C794" i="16"/>
  <c r="V794" i="16" s="1"/>
  <c r="C795" i="16"/>
  <c r="V795" i="16"/>
  <c r="R795" i="16" s="1"/>
  <c r="C796" i="16"/>
  <c r="V796" i="16" s="1"/>
  <c r="C797" i="16"/>
  <c r="V797" i="16"/>
  <c r="C798" i="16"/>
  <c r="V798" i="16" s="1"/>
  <c r="G798" i="16" s="1"/>
  <c r="C799" i="16"/>
  <c r="V799" i="16"/>
  <c r="C800" i="16"/>
  <c r="V800" i="16" s="1"/>
  <c r="G800" i="16" s="1"/>
  <c r="C801" i="16"/>
  <c r="V801" i="16"/>
  <c r="E801" i="16" s="1"/>
  <c r="X801" i="16" s="1"/>
  <c r="C802" i="16"/>
  <c r="V802" i="16" s="1"/>
  <c r="H802" i="16" s="1"/>
  <c r="C803" i="16"/>
  <c r="V803" i="16"/>
  <c r="C804" i="16"/>
  <c r="V804" i="16" s="1"/>
  <c r="G804" i="16" s="1"/>
  <c r="C805" i="16"/>
  <c r="V805" i="16"/>
  <c r="C806" i="16"/>
  <c r="V806" i="16" s="1"/>
  <c r="H806" i="16" s="1"/>
  <c r="C807" i="16"/>
  <c r="V807" i="16"/>
  <c r="H807" i="16" s="1"/>
  <c r="C808" i="16"/>
  <c r="V808" i="16" s="1"/>
  <c r="G808" i="16" s="1"/>
  <c r="C809" i="16"/>
  <c r="V809" i="16"/>
  <c r="C810" i="16"/>
  <c r="V810" i="16" s="1"/>
  <c r="R810" i="16" s="1"/>
  <c r="C811" i="16"/>
  <c r="V811" i="16"/>
  <c r="F811" i="16" s="1"/>
  <c r="C812" i="16"/>
  <c r="V812" i="16" s="1"/>
  <c r="C813" i="16"/>
  <c r="V813" i="16"/>
  <c r="C814" i="16"/>
  <c r="V814" i="16" s="1"/>
  <c r="R814" i="16" s="1"/>
  <c r="C815" i="16"/>
  <c r="V815" i="16"/>
  <c r="C816" i="16"/>
  <c r="V816" i="16" s="1"/>
  <c r="C817" i="16"/>
  <c r="V817" i="16"/>
  <c r="C818" i="16"/>
  <c r="V818" i="16" s="1"/>
  <c r="H818" i="16" s="1"/>
  <c r="C819" i="16"/>
  <c r="V819" i="16"/>
  <c r="C820" i="16"/>
  <c r="V820" i="16" s="1"/>
  <c r="C821" i="16"/>
  <c r="V821" i="16"/>
  <c r="C822" i="16"/>
  <c r="V822" i="16" s="1"/>
  <c r="F822" i="16" s="1"/>
  <c r="C823" i="16"/>
  <c r="V823" i="16"/>
  <c r="J823" i="16" s="1"/>
  <c r="C824" i="16"/>
  <c r="V824" i="16" s="1"/>
  <c r="C825" i="16"/>
  <c r="V825" i="16"/>
  <c r="F825" i="16" s="1"/>
  <c r="C826" i="16"/>
  <c r="V826" i="16" s="1"/>
  <c r="C827" i="16"/>
  <c r="V827" i="16"/>
  <c r="H827" i="16" s="1"/>
  <c r="C828" i="16"/>
  <c r="V828" i="16" s="1"/>
  <c r="C829" i="16"/>
  <c r="V829" i="16"/>
  <c r="R829" i="16" s="1"/>
  <c r="C830" i="16"/>
  <c r="V830" i="16" s="1"/>
  <c r="C831" i="16"/>
  <c r="V831" i="16"/>
  <c r="C832" i="16"/>
  <c r="V832" i="16" s="1"/>
  <c r="G832" i="16" s="1"/>
  <c r="C833" i="16"/>
  <c r="V833" i="16"/>
  <c r="C834" i="16"/>
  <c r="V834" i="16" s="1"/>
  <c r="C835" i="16"/>
  <c r="V835" i="16"/>
  <c r="H835" i="16" s="1"/>
  <c r="C836" i="16"/>
  <c r="V836" i="16" s="1"/>
  <c r="F836" i="16" s="1"/>
  <c r="C837" i="16"/>
  <c r="V837" i="16"/>
  <c r="C838" i="16"/>
  <c r="V838" i="16" s="1"/>
  <c r="R838" i="16" s="1"/>
  <c r="C839" i="16"/>
  <c r="V839" i="16"/>
  <c r="C840" i="16"/>
  <c r="V840" i="16" s="1"/>
  <c r="G840" i="16" s="1"/>
  <c r="C841" i="16"/>
  <c r="V841" i="16"/>
  <c r="I841" i="16" s="1"/>
  <c r="C842" i="16"/>
  <c r="V842" i="16" s="1"/>
  <c r="C843" i="16"/>
  <c r="V843" i="16"/>
  <c r="I843" i="16" s="1"/>
  <c r="C844" i="16"/>
  <c r="V844" i="16" s="1"/>
  <c r="E844" i="16" s="1"/>
  <c r="X844" i="16" s="1"/>
  <c r="C845" i="16"/>
  <c r="V845" i="16"/>
  <c r="E845" i="16" s="1"/>
  <c r="X845" i="16" s="1"/>
  <c r="C846" i="16"/>
  <c r="V846" i="16" s="1"/>
  <c r="C847" i="16"/>
  <c r="V847" i="16"/>
  <c r="C848" i="16"/>
  <c r="V848" i="16" s="1"/>
  <c r="G848" i="16" s="1"/>
  <c r="C849" i="16"/>
  <c r="V849" i="16"/>
  <c r="C850" i="16"/>
  <c r="V850" i="16" s="1"/>
  <c r="C851" i="16"/>
  <c r="V851" i="16"/>
  <c r="I851" i="16" s="1"/>
  <c r="C852" i="16"/>
  <c r="V852" i="16" s="1"/>
  <c r="F852" i="16" s="1"/>
  <c r="C853" i="16"/>
  <c r="V853" i="16"/>
  <c r="C854" i="16"/>
  <c r="V854" i="16" s="1"/>
  <c r="G854" i="16" s="1"/>
  <c r="C855" i="16"/>
  <c r="V855" i="16"/>
  <c r="C856" i="16"/>
  <c r="V856" i="16" s="1"/>
  <c r="C857" i="16"/>
  <c r="V857" i="16"/>
  <c r="C858" i="16"/>
  <c r="V858" i="16" s="1"/>
  <c r="G858" i="16" s="1"/>
  <c r="C859" i="16"/>
  <c r="V859" i="16"/>
  <c r="C860" i="16"/>
  <c r="V860" i="16" s="1"/>
  <c r="C861" i="16"/>
  <c r="V861" i="16"/>
  <c r="C862" i="16"/>
  <c r="V862" i="16" s="1"/>
  <c r="G862" i="16" s="1"/>
  <c r="C863" i="16"/>
  <c r="V863" i="16"/>
  <c r="J863" i="16" s="1"/>
  <c r="C864" i="16"/>
  <c r="V864" i="16" s="1"/>
  <c r="G864" i="16" s="1"/>
  <c r="C865" i="16"/>
  <c r="V865" i="16"/>
  <c r="J865" i="16" s="1"/>
  <c r="C866" i="16"/>
  <c r="V866" i="16" s="1"/>
  <c r="G866" i="16" s="1"/>
  <c r="C867" i="16"/>
  <c r="V867" i="16"/>
  <c r="H867" i="16" s="1"/>
  <c r="C868" i="16"/>
  <c r="V868" i="16" s="1"/>
  <c r="C869" i="16"/>
  <c r="V869" i="16"/>
  <c r="C870" i="16"/>
  <c r="V870" i="16" s="1"/>
  <c r="C871" i="16"/>
  <c r="V871" i="16"/>
  <c r="H871" i="16" s="1"/>
  <c r="C872" i="16"/>
  <c r="V872" i="16" s="1"/>
  <c r="F872" i="16" s="1"/>
  <c r="C873" i="16"/>
  <c r="V873" i="16"/>
  <c r="F873" i="16" s="1"/>
  <c r="C874" i="16"/>
  <c r="V874" i="16" s="1"/>
  <c r="G874" i="16" s="1"/>
  <c r="C875" i="16"/>
  <c r="V875" i="16"/>
  <c r="E875" i="16" s="1"/>
  <c r="X875" i="16" s="1"/>
  <c r="C876" i="16"/>
  <c r="V876" i="16" s="1"/>
  <c r="C877" i="16"/>
  <c r="V877" i="16"/>
  <c r="C878" i="16"/>
  <c r="V878" i="16" s="1"/>
  <c r="G878" i="16" s="1"/>
  <c r="C879" i="16"/>
  <c r="V879" i="16"/>
  <c r="C880" i="16"/>
  <c r="V880" i="16" s="1"/>
  <c r="G880" i="16" s="1"/>
  <c r="C881" i="16"/>
  <c r="V881" i="16"/>
  <c r="C882" i="16"/>
  <c r="V882" i="16" s="1"/>
  <c r="G882" i="16" s="1"/>
  <c r="C883" i="16"/>
  <c r="V883" i="16"/>
  <c r="H883" i="16" s="1"/>
  <c r="C884" i="16"/>
  <c r="V884" i="16" s="1"/>
  <c r="F884" i="16" s="1"/>
  <c r="C885" i="16"/>
  <c r="V885" i="16"/>
  <c r="C886" i="16"/>
  <c r="V886" i="16" s="1"/>
  <c r="C887" i="16"/>
  <c r="V887" i="16"/>
  <c r="C888" i="16"/>
  <c r="V888" i="16" s="1"/>
  <c r="C889" i="16"/>
  <c r="V889" i="16"/>
  <c r="C890" i="16"/>
  <c r="V890" i="16" s="1"/>
  <c r="G890" i="16" s="1"/>
  <c r="C891" i="16"/>
  <c r="V891" i="16"/>
  <c r="C892" i="16"/>
  <c r="V892" i="16" s="1"/>
  <c r="C893" i="16"/>
  <c r="V893" i="16"/>
  <c r="C894" i="16"/>
  <c r="V894" i="16" s="1"/>
  <c r="G894" i="16" s="1"/>
  <c r="C895" i="16"/>
  <c r="V895" i="16"/>
  <c r="H895" i="16" s="1"/>
  <c r="C896" i="16"/>
  <c r="V896" i="16" s="1"/>
  <c r="C897" i="16"/>
  <c r="V897" i="16"/>
  <c r="R897" i="16" s="1"/>
  <c r="C898" i="16"/>
  <c r="V898" i="16" s="1"/>
  <c r="I898" i="16" s="1"/>
  <c r="C899" i="16"/>
  <c r="V899" i="16"/>
  <c r="C900" i="16"/>
  <c r="V900" i="16" s="1"/>
  <c r="R900" i="16" s="1"/>
  <c r="C901" i="16"/>
  <c r="V901" i="16"/>
  <c r="C902" i="16"/>
  <c r="V902" i="16" s="1"/>
  <c r="C903" i="16"/>
  <c r="V903" i="16"/>
  <c r="I903" i="16" s="1"/>
  <c r="C904" i="16"/>
  <c r="V904" i="16" s="1"/>
  <c r="J904" i="16" s="1"/>
  <c r="C905" i="16"/>
  <c r="V905" i="16"/>
  <c r="C906" i="16"/>
  <c r="V906" i="16" s="1"/>
  <c r="R906" i="16" s="1"/>
  <c r="C907" i="16"/>
  <c r="V907" i="16"/>
  <c r="C908" i="16"/>
  <c r="V908" i="16" s="1"/>
  <c r="G908" i="16" s="1"/>
  <c r="C909" i="16"/>
  <c r="V909" i="16"/>
  <c r="E909" i="16" s="1"/>
  <c r="X909" i="16" s="1"/>
  <c r="C910" i="16"/>
  <c r="V910" i="16" s="1"/>
  <c r="C911" i="16"/>
  <c r="V911" i="16"/>
  <c r="R911" i="16" s="1"/>
  <c r="C912" i="16"/>
  <c r="V912" i="16" s="1"/>
  <c r="H912" i="16" s="1"/>
  <c r="C913" i="16"/>
  <c r="V913" i="16"/>
  <c r="C914" i="16"/>
  <c r="V914" i="16" s="1"/>
  <c r="F914" i="16" s="1"/>
  <c r="C915" i="16"/>
  <c r="V915" i="16"/>
  <c r="J915" i="16" s="1"/>
  <c r="C916" i="16"/>
  <c r="V916" i="16" s="1"/>
  <c r="C917" i="16"/>
  <c r="V917" i="16"/>
  <c r="R917" i="16" s="1"/>
  <c r="C918" i="16"/>
  <c r="V918" i="16" s="1"/>
  <c r="C919" i="16"/>
  <c r="V919" i="16"/>
  <c r="C920" i="16"/>
  <c r="V920" i="16" s="1"/>
  <c r="J920" i="16" s="1"/>
  <c r="C921" i="16"/>
  <c r="V921" i="16"/>
  <c r="H921" i="16" s="1"/>
  <c r="C922" i="16"/>
  <c r="V922" i="16" s="1"/>
  <c r="I922" i="16" s="1"/>
  <c r="C923" i="16"/>
  <c r="V923" i="16"/>
  <c r="C924" i="16"/>
  <c r="V924" i="16" s="1"/>
  <c r="G924" i="16" s="1"/>
  <c r="C925" i="16"/>
  <c r="V925" i="16"/>
  <c r="F925" i="16" s="1"/>
  <c r="C926" i="16"/>
  <c r="V926" i="16" s="1"/>
  <c r="C927" i="16"/>
  <c r="V927" i="16"/>
  <c r="E927" i="16" s="1"/>
  <c r="X927" i="16" s="1"/>
  <c r="C928" i="16"/>
  <c r="V928" i="16" s="1"/>
  <c r="J928" i="16" s="1"/>
  <c r="C929" i="16"/>
  <c r="V929" i="16"/>
  <c r="E929" i="16" s="1"/>
  <c r="X929" i="16" s="1"/>
  <c r="C930" i="16"/>
  <c r="V930" i="16" s="1"/>
  <c r="R930" i="16" s="1"/>
  <c r="C931" i="16"/>
  <c r="V931" i="16"/>
  <c r="I931" i="16" s="1"/>
  <c r="C932" i="16"/>
  <c r="V932" i="16" s="1"/>
  <c r="C933" i="16"/>
  <c r="V933" i="16"/>
  <c r="F933" i="16" s="1"/>
  <c r="C934" i="16"/>
  <c r="V934" i="16" s="1"/>
  <c r="H934" i="16" s="1"/>
  <c r="C935" i="16"/>
  <c r="V935" i="16"/>
  <c r="J935" i="16" s="1"/>
  <c r="C936" i="16"/>
  <c r="V936" i="16" s="1"/>
  <c r="R936" i="16" s="1"/>
  <c r="C937" i="16"/>
  <c r="V937" i="16"/>
  <c r="C938" i="16"/>
  <c r="V938" i="16" s="1"/>
  <c r="C939" i="16"/>
  <c r="V939" i="16"/>
  <c r="R939" i="16" s="1"/>
  <c r="C940" i="16"/>
  <c r="V940" i="16" s="1"/>
  <c r="R940" i="16" s="1"/>
  <c r="C941" i="16"/>
  <c r="V941" i="16"/>
  <c r="C942" i="16"/>
  <c r="V942" i="16" s="1"/>
  <c r="C943" i="16"/>
  <c r="V943" i="16"/>
  <c r="E943" i="16" s="1"/>
  <c r="X943" i="16" s="1"/>
  <c r="C944" i="16"/>
  <c r="V944" i="16" s="1"/>
  <c r="G944" i="16" s="1"/>
  <c r="C945" i="16"/>
  <c r="V945" i="16"/>
  <c r="C946" i="16"/>
  <c r="V946" i="16" s="1"/>
  <c r="C947" i="16"/>
  <c r="V947" i="16"/>
  <c r="I947" i="16" s="1"/>
  <c r="C948" i="16"/>
  <c r="V948" i="16" s="1"/>
  <c r="F948" i="16" s="1"/>
  <c r="C949" i="16"/>
  <c r="V949" i="16"/>
  <c r="R949" i="16" s="1"/>
  <c r="C950" i="16"/>
  <c r="V950" i="16" s="1"/>
  <c r="C951" i="16"/>
  <c r="V951" i="16"/>
  <c r="C952" i="16"/>
  <c r="V952" i="16" s="1"/>
  <c r="C953" i="16"/>
  <c r="V953" i="16"/>
  <c r="J953" i="16" s="1"/>
  <c r="C954" i="16"/>
  <c r="V954" i="16" s="1"/>
  <c r="C955" i="16"/>
  <c r="V955" i="16"/>
  <c r="C956" i="16"/>
  <c r="V956" i="16" s="1"/>
  <c r="C957" i="16"/>
  <c r="V957" i="16"/>
  <c r="C958" i="16"/>
  <c r="V958" i="16" s="1"/>
  <c r="C959" i="16"/>
  <c r="V959" i="16"/>
  <c r="H959" i="16" s="1"/>
  <c r="C960" i="16"/>
  <c r="V960" i="16" s="1"/>
  <c r="C961" i="16"/>
  <c r="V961" i="16"/>
  <c r="E961" i="16" s="1"/>
  <c r="X961" i="16" s="1"/>
  <c r="C962" i="16"/>
  <c r="V962" i="16" s="1"/>
  <c r="C963" i="16"/>
  <c r="V963" i="16"/>
  <c r="C964" i="16"/>
  <c r="V964" i="16" s="1"/>
  <c r="C965" i="16"/>
  <c r="V965" i="16"/>
  <c r="C966" i="16"/>
  <c r="V966" i="16" s="1"/>
  <c r="C967" i="16"/>
  <c r="V967" i="16"/>
  <c r="C968" i="16"/>
  <c r="V968" i="16" s="1"/>
  <c r="F968" i="16" s="1"/>
  <c r="C969" i="16"/>
  <c r="V969" i="16"/>
  <c r="C970" i="16"/>
  <c r="V970" i="16" s="1"/>
  <c r="C971" i="16"/>
  <c r="V971" i="16"/>
  <c r="C972" i="16"/>
  <c r="V972" i="16" s="1"/>
  <c r="I972" i="16" s="1"/>
  <c r="C973" i="16"/>
  <c r="V973" i="16"/>
  <c r="C974" i="16"/>
  <c r="V974" i="16" s="1"/>
  <c r="C975" i="16"/>
  <c r="V975" i="16"/>
  <c r="C976" i="16"/>
  <c r="V976" i="16" s="1"/>
  <c r="H976" i="16" s="1"/>
  <c r="C977" i="16"/>
  <c r="V977" i="16"/>
  <c r="I977" i="16" s="1"/>
  <c r="C978" i="16"/>
  <c r="V978" i="16" s="1"/>
  <c r="C979" i="16"/>
  <c r="V979" i="16"/>
  <c r="F979" i="16" s="1"/>
  <c r="C980" i="16"/>
  <c r="V980" i="16" s="1"/>
  <c r="C981" i="16"/>
  <c r="V981" i="16"/>
  <c r="R981" i="16" s="1"/>
  <c r="C982" i="16"/>
  <c r="V982" i="16" s="1"/>
  <c r="E982" i="16" s="1"/>
  <c r="X982" i="16" s="1"/>
  <c r="C983" i="16"/>
  <c r="V983" i="16"/>
  <c r="C984" i="16"/>
  <c r="V984" i="16" s="1"/>
  <c r="I984" i="16" s="1"/>
  <c r="C985" i="16"/>
  <c r="V985" i="16"/>
  <c r="J985" i="16" s="1"/>
  <c r="C986" i="16"/>
  <c r="V986" i="16" s="1"/>
  <c r="C987" i="16"/>
  <c r="V987" i="16"/>
  <c r="C988" i="16"/>
  <c r="V988" i="16" s="1"/>
  <c r="G988" i="16" s="1"/>
  <c r="C989" i="16"/>
  <c r="V989" i="16"/>
  <c r="C990" i="16"/>
  <c r="V990" i="16" s="1"/>
  <c r="I990" i="16" s="1"/>
  <c r="C991" i="16"/>
  <c r="V991" i="16"/>
  <c r="C992" i="16"/>
  <c r="V992" i="16" s="1"/>
  <c r="C993" i="16"/>
  <c r="V993" i="16"/>
  <c r="C994" i="16"/>
  <c r="V994" i="16" s="1"/>
  <c r="G994" i="16" s="1"/>
  <c r="C995" i="16"/>
  <c r="V995" i="16"/>
  <c r="C996" i="16"/>
  <c r="V996" i="16" s="1"/>
  <c r="G996" i="16" s="1"/>
  <c r="C997" i="16"/>
  <c r="V997" i="16"/>
  <c r="C998" i="16"/>
  <c r="V998" i="16" s="1"/>
  <c r="C999" i="16"/>
  <c r="V999" i="16"/>
  <c r="E999" i="16" s="1"/>
  <c r="X999" i="16" s="1"/>
  <c r="C1000" i="16"/>
  <c r="V1000" i="16" s="1"/>
  <c r="G1000" i="16" s="1"/>
  <c r="C1001" i="16"/>
  <c r="V1001" i="16"/>
  <c r="G1001" i="16" s="1"/>
  <c r="C1002" i="16"/>
  <c r="V1002" i="16" s="1"/>
  <c r="C1003" i="16"/>
  <c r="V1003" i="16"/>
  <c r="C1004" i="16"/>
  <c r="V1004" i="16" s="1"/>
  <c r="E1004" i="16" s="1"/>
  <c r="X1004" i="16" s="1"/>
  <c r="C1005" i="16"/>
  <c r="V1005" i="16"/>
  <c r="E1005" i="16" s="1"/>
  <c r="X1005" i="16" s="1"/>
  <c r="C1006" i="16"/>
  <c r="V1006" i="16" s="1"/>
  <c r="C1007" i="16"/>
  <c r="V1007" i="16"/>
  <c r="I1007" i="16" s="1"/>
  <c r="C1008" i="16"/>
  <c r="V1008" i="16" s="1"/>
  <c r="C1009" i="16"/>
  <c r="V1009" i="16"/>
  <c r="C1010" i="16"/>
  <c r="V1010" i="16" s="1"/>
  <c r="F1010" i="16" s="1"/>
  <c r="C1011" i="16"/>
  <c r="V1011" i="16"/>
  <c r="C1012" i="16"/>
  <c r="V1012" i="16" s="1"/>
  <c r="G1012" i="16" s="1"/>
  <c r="C1013" i="16"/>
  <c r="V1013" i="16"/>
  <c r="I1013" i="16" s="1"/>
  <c r="C1014" i="16"/>
  <c r="V1014" i="16" s="1"/>
  <c r="I1014" i="16" s="1"/>
  <c r="C1015" i="16"/>
  <c r="V1015" i="16"/>
  <c r="C1016" i="16"/>
  <c r="V1016" i="16" s="1"/>
  <c r="C1017" i="16"/>
  <c r="V1017" i="16"/>
  <c r="E1017" i="16" s="1"/>
  <c r="X1017" i="16" s="1"/>
  <c r="C1018" i="16"/>
  <c r="V1018" i="16" s="1"/>
  <c r="G1018" i="16" s="1"/>
  <c r="C1019" i="16"/>
  <c r="V1019" i="16"/>
  <c r="C1020" i="16"/>
  <c r="V1020" i="16" s="1"/>
  <c r="I1020" i="16" s="1"/>
  <c r="C1021" i="16"/>
  <c r="V1021" i="16"/>
  <c r="C1022" i="16"/>
  <c r="V1022" i="16" s="1"/>
  <c r="I1022" i="16" s="1"/>
  <c r="C1023" i="16"/>
  <c r="V1023" i="16"/>
  <c r="C1024" i="16"/>
  <c r="V1024" i="16" s="1"/>
  <c r="R1024" i="16" s="1"/>
  <c r="C1025" i="16"/>
  <c r="V1025" i="16"/>
  <c r="C1026" i="16"/>
  <c r="V1026" i="16" s="1"/>
  <c r="F1026" i="16" s="1"/>
  <c r="C1027" i="16"/>
  <c r="V1027" i="16"/>
  <c r="E1027" i="16" s="1"/>
  <c r="X1027" i="16" s="1"/>
  <c r="C1028" i="16"/>
  <c r="C1029" i="16"/>
  <c r="V1029" i="16" s="1"/>
  <c r="E1029" i="16" s="1"/>
  <c r="X1029" i="16" s="1"/>
  <c r="C1030" i="16"/>
  <c r="C1031" i="16"/>
  <c r="C1032" i="16"/>
  <c r="V1032" i="16" s="1"/>
  <c r="C1033" i="16"/>
  <c r="V1033" i="16"/>
  <c r="H1033" i="16" s="1"/>
  <c r="C1034" i="16"/>
  <c r="C1035" i="16"/>
  <c r="V1035" i="16" s="1"/>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s="1"/>
  <c r="C1050" i="16"/>
  <c r="C1051" i="16"/>
  <c r="V1051" i="16"/>
  <c r="C1052" i="16"/>
  <c r="C1053" i="16"/>
  <c r="V1053" i="16" s="1"/>
  <c r="C1054" i="16"/>
  <c r="V1054" i="16" s="1"/>
  <c r="I1054" i="16" s="1"/>
  <c r="C1055" i="16"/>
  <c r="C1056" i="16"/>
  <c r="V1056" i="16" s="1"/>
  <c r="C1057" i="16"/>
  <c r="V1057" i="16"/>
  <c r="I1057" i="16" s="1"/>
  <c r="C1058" i="16"/>
  <c r="C1059" i="16"/>
  <c r="V1059" i="16" s="1"/>
  <c r="C1060" i="16"/>
  <c r="V1060" i="16" s="1"/>
  <c r="J1060" i="16" s="1"/>
  <c r="C1061" i="16"/>
  <c r="C1062" i="16"/>
  <c r="V1062" i="16" s="1"/>
  <c r="C1063" i="16"/>
  <c r="V1063" i="16"/>
  <c r="C1064" i="16"/>
  <c r="C1065" i="16"/>
  <c r="V1065" i="16" s="1"/>
  <c r="C1066" i="16"/>
  <c r="C1067" i="16"/>
  <c r="V1067" i="16"/>
  <c r="F1067" i="16" s="1"/>
  <c r="C1068" i="16"/>
  <c r="V1068" i="16" s="1"/>
  <c r="C1069" i="16"/>
  <c r="V1069" i="16" s="1"/>
  <c r="J1069" i="16" s="1"/>
  <c r="C1070" i="16"/>
  <c r="C1071" i="16"/>
  <c r="C1072" i="16"/>
  <c r="V1072" i="16" s="1"/>
  <c r="C1073" i="16"/>
  <c r="V1073" i="16"/>
  <c r="C1074" i="16"/>
  <c r="C1075" i="16"/>
  <c r="V1075" i="16" s="1"/>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s="1"/>
  <c r="H1089" i="16" s="1"/>
  <c r="C1090" i="16"/>
  <c r="C1091" i="16"/>
  <c r="V1091" i="16"/>
  <c r="G1091" i="16" s="1"/>
  <c r="C1092" i="16"/>
  <c r="C1093" i="16"/>
  <c r="V1093" i="16" s="1"/>
  <c r="C1094" i="16"/>
  <c r="V1094" i="16" s="1"/>
  <c r="C1095" i="16"/>
  <c r="C1096" i="16"/>
  <c r="C1097" i="16"/>
  <c r="V1097" i="16"/>
  <c r="G1097" i="16" s="1"/>
  <c r="C1098" i="16"/>
  <c r="C1099" i="16"/>
  <c r="C1100" i="16"/>
  <c r="V1100" i="16" s="1"/>
  <c r="G1100" i="16" s="1"/>
  <c r="C1101" i="16"/>
  <c r="V1101" i="16" s="1"/>
  <c r="C1102" i="16"/>
  <c r="C1103" i="16"/>
  <c r="C1104" i="16"/>
  <c r="V1104" i="16" s="1"/>
  <c r="R1104" i="16" s="1"/>
  <c r="C1105" i="16"/>
  <c r="V1105" i="16" s="1"/>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s="1"/>
  <c r="I1129" i="16" s="1"/>
  <c r="C1130" i="16"/>
  <c r="C1131" i="16"/>
  <c r="V1131" i="16"/>
  <c r="R1131" i="16" s="1"/>
  <c r="C1132" i="16"/>
  <c r="V1132" i="16" s="1"/>
  <c r="C1133" i="16"/>
  <c r="V1133" i="16" s="1"/>
  <c r="C1134" i="16"/>
  <c r="V1134" i="16" s="1"/>
  <c r="C1135" i="16"/>
  <c r="C1136" i="16"/>
  <c r="V1136" i="16" s="1"/>
  <c r="C1137" i="16"/>
  <c r="V1137" i="16" s="1"/>
  <c r="C1138" i="16"/>
  <c r="C1139" i="16"/>
  <c r="V1139" i="16" s="1"/>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s="1"/>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c r="C1186" i="16"/>
  <c r="C1187" i="16"/>
  <c r="V1187" i="16" s="1"/>
  <c r="C1188" i="16"/>
  <c r="V1188" i="16" s="1"/>
  <c r="C1189" i="16"/>
  <c r="C1190" i="16"/>
  <c r="C1191" i="16"/>
  <c r="C1192" i="16"/>
  <c r="C1193" i="16"/>
  <c r="V1193" i="16" s="1"/>
  <c r="C1194" i="16"/>
  <c r="C1195" i="16"/>
  <c r="V1195" i="16"/>
  <c r="C1196" i="16"/>
  <c r="V1196" i="16" s="1"/>
  <c r="C1197" i="16"/>
  <c r="V1197" i="16" s="1"/>
  <c r="C1198" i="16"/>
  <c r="V1198" i="16" s="1"/>
  <c r="J1198" i="16" s="1"/>
  <c r="C1199" i="16"/>
  <c r="C1200" i="16"/>
  <c r="V1200" i="16" s="1"/>
  <c r="C1201" i="16"/>
  <c r="V1201" i="16" s="1"/>
  <c r="C1202" i="16"/>
  <c r="C1203" i="16"/>
  <c r="V1203" i="16"/>
  <c r="I1203" i="16" s="1"/>
  <c r="C1204" i="16"/>
  <c r="V1204" i="16" s="1"/>
  <c r="H1204" i="16" s="1"/>
  <c r="C1205" i="16"/>
  <c r="C1206" i="16"/>
  <c r="V1206" i="16" s="1"/>
  <c r="F1206" i="16" s="1"/>
  <c r="C1207" i="16"/>
  <c r="C1208" i="16"/>
  <c r="V1208" i="16" s="1"/>
  <c r="C1209" i="16"/>
  <c r="C1210" i="16"/>
  <c r="C1211" i="16"/>
  <c r="V1211" i="16" s="1"/>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V1223" i="16"/>
  <c r="G1223" i="16" s="1"/>
  <c r="C1224" i="16"/>
  <c r="C1225" i="16"/>
  <c r="V1225" i="16"/>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c r="C1236" i="16"/>
  <c r="V1236" i="16" s="1"/>
  <c r="C1237" i="16"/>
  <c r="V1237" i="16" s="1"/>
  <c r="C1238" i="16"/>
  <c r="V1238" i="16" s="1"/>
  <c r="C1239" i="16"/>
  <c r="C1240" i="16"/>
  <c r="V1240" i="16" s="1"/>
  <c r="C1241" i="16"/>
  <c r="V1241" i="16" s="1"/>
  <c r="I1241" i="16" s="1"/>
  <c r="C1242" i="16"/>
  <c r="C1243" i="16"/>
  <c r="V1243" i="16" s="1"/>
  <c r="C1244" i="16"/>
  <c r="V1244" i="16" s="1"/>
  <c r="G1244" i="16" s="1"/>
  <c r="C1245" i="16"/>
  <c r="C1246" i="16"/>
  <c r="C1247" i="16"/>
  <c r="C1248" i="16"/>
  <c r="V1248" i="16" s="1"/>
  <c r="C1249" i="16"/>
  <c r="V1249" i="16"/>
  <c r="C1250" i="16"/>
  <c r="C1251" i="16"/>
  <c r="V1251" i="16" s="1"/>
  <c r="C1252" i="16"/>
  <c r="C1253" i="16"/>
  <c r="V1253" i="16" s="1"/>
  <c r="C1254" i="16"/>
  <c r="V1254" i="16" s="1"/>
  <c r="C1255" i="16"/>
  <c r="V1255" i="16"/>
  <c r="C1256" i="16"/>
  <c r="V1256" i="16" s="1"/>
  <c r="H1256" i="16" s="1"/>
  <c r="C1257" i="16"/>
  <c r="V1257" i="16" s="1"/>
  <c r="C1258" i="16"/>
  <c r="C1259" i="16"/>
  <c r="V1259" i="16"/>
  <c r="I1259" i="16" s="1"/>
  <c r="C1260" i="16"/>
  <c r="V1260" i="16" s="1"/>
  <c r="C1261" i="16"/>
  <c r="V1261" i="16" s="1"/>
  <c r="C1262" i="16"/>
  <c r="V1262" i="16" s="1"/>
  <c r="G1262" i="16" s="1"/>
  <c r="C1263" i="16"/>
  <c r="C1264" i="16"/>
  <c r="C1265" i="16"/>
  <c r="C1266" i="16"/>
  <c r="C1267" i="16"/>
  <c r="V1267" i="16" s="1"/>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s="1"/>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C1306" i="16"/>
  <c r="C1307" i="16"/>
  <c r="V1307" i="16"/>
  <c r="C1308" i="16"/>
  <c r="C1309" i="16"/>
  <c r="V1309" i="16" s="1"/>
  <c r="C1310" i="16"/>
  <c r="V1310" i="16" s="1"/>
  <c r="G1310" i="16" s="1"/>
  <c r="C1311" i="16"/>
  <c r="C1312" i="16"/>
  <c r="C1313" i="16"/>
  <c r="V1313" i="16"/>
  <c r="C1314" i="16"/>
  <c r="C1315" i="16"/>
  <c r="V1315" i="16" s="1"/>
  <c r="C1316" i="16"/>
  <c r="V1316" i="16" s="1"/>
  <c r="G1316" i="16" s="1"/>
  <c r="C1317" i="16"/>
  <c r="V1317" i="16" s="1"/>
  <c r="R1317" i="16" s="1"/>
  <c r="C1318" i="16"/>
  <c r="C1319" i="16"/>
  <c r="V1319" i="16"/>
  <c r="R1319" i="16" s="1"/>
  <c r="C1320" i="16"/>
  <c r="V1320" i="16" s="1"/>
  <c r="C1321" i="16"/>
  <c r="V1321" i="16" s="1"/>
  <c r="C1322" i="16"/>
  <c r="C1323" i="16"/>
  <c r="V1323" i="16"/>
  <c r="C1324" i="16"/>
  <c r="V1324" i="16" s="1"/>
  <c r="C1325" i="16"/>
  <c r="V1325" i="16" s="1"/>
  <c r="C1326" i="16"/>
  <c r="V1326" i="16" s="1"/>
  <c r="C1327" i="16"/>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s="1"/>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c r="C1364" i="16"/>
  <c r="C1365" i="16"/>
  <c r="V1365" i="16" s="1"/>
  <c r="C1366" i="16"/>
  <c r="C1367" i="16"/>
  <c r="C1368" i="16"/>
  <c r="V1368" i="16" s="1"/>
  <c r="J1368" i="16" s="1"/>
  <c r="C1369" i="16"/>
  <c r="V1369" i="16" s="1"/>
  <c r="C1370" i="16"/>
  <c r="V1370" i="16"/>
  <c r="C1371" i="16"/>
  <c r="C1372" i="16"/>
  <c r="V1372" i="16"/>
  <c r="J1372" i="16" s="1"/>
  <c r="C1373" i="16"/>
  <c r="C1374" i="16"/>
  <c r="V1374" i="16" s="1"/>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s="1"/>
  <c r="E1390" i="16" s="1"/>
  <c r="X1390" i="16" s="1"/>
  <c r="C1391" i="16"/>
  <c r="C1392" i="16"/>
  <c r="V1392" i="16" s="1"/>
  <c r="C1393" i="16"/>
  <c r="V1393" i="16" s="1"/>
  <c r="H1393" i="16" s="1"/>
  <c r="C1394" i="16"/>
  <c r="V1394" i="16"/>
  <c r="C1395" i="16"/>
  <c r="C1396" i="16"/>
  <c r="V1396" i="16" s="1"/>
  <c r="E1396" i="16" s="1"/>
  <c r="X1396" i="16" s="1"/>
  <c r="C1397" i="16"/>
  <c r="V1397" i="16" s="1"/>
  <c r="I1397" i="16" s="1"/>
  <c r="C1398" i="16"/>
  <c r="V1398" i="16"/>
  <c r="C1399" i="16"/>
  <c r="C1400" i="16"/>
  <c r="C1401" i="16"/>
  <c r="V1401" i="16" s="1"/>
  <c r="C1402" i="16"/>
  <c r="V1402" i="16" s="1"/>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s="1"/>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C1429" i="16"/>
  <c r="V1429" i="16" s="1"/>
  <c r="C1430" i="16"/>
  <c r="V1430" i="16"/>
  <c r="C1431" i="16"/>
  <c r="C1432" i="16"/>
  <c r="V1432" i="16" s="1"/>
  <c r="R1432" i="16" s="1"/>
  <c r="C1433" i="16"/>
  <c r="V1433" i="16" s="1"/>
  <c r="G1433" i="16" s="1"/>
  <c r="C1434" i="16"/>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s="1"/>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C1461" i="16"/>
  <c r="V1461" i="16" s="1"/>
  <c r="C1462" i="16"/>
  <c r="V1462" i="16"/>
  <c r="C1463" i="16"/>
  <c r="V1463" i="16" s="1"/>
  <c r="E1463" i="16" s="1"/>
  <c r="X1463" i="16" s="1"/>
  <c r="C1464" i="16"/>
  <c r="V1464" i="16" s="1"/>
  <c r="I1464" i="16" s="1"/>
  <c r="C1465" i="16"/>
  <c r="V1465" i="16" s="1"/>
  <c r="G1465" i="16" s="1"/>
  <c r="C1466" i="16"/>
  <c r="V1466" i="16" s="1"/>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s="1"/>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s="1"/>
  <c r="R1492" i="16" s="1"/>
  <c r="C1493" i="16"/>
  <c r="V1493" i="16" s="1"/>
  <c r="I1493" i="16" s="1"/>
  <c r="C1494" i="16"/>
  <c r="V1494" i="16"/>
  <c r="C1495" i="16"/>
  <c r="C1496" i="16"/>
  <c r="V1496" i="16" s="1"/>
  <c r="G1496" i="16" s="1"/>
  <c r="C1497" i="16"/>
  <c r="V1497" i="16" s="1"/>
  <c r="C1498" i="16"/>
  <c r="V1498" i="16" s="1"/>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C1508" i="16"/>
  <c r="C1509" i="16"/>
  <c r="V1509" i="16" s="1"/>
  <c r="C1510" i="16"/>
  <c r="V1510" i="16" s="1"/>
  <c r="C1511" i="16"/>
  <c r="V1511" i="16" s="1"/>
  <c r="C1512" i="16"/>
  <c r="C1513" i="16"/>
  <c r="C1514" i="16"/>
  <c r="C1515" i="16"/>
  <c r="V1515" i="16" s="1"/>
  <c r="C1516" i="16"/>
  <c r="V1516" i="16"/>
  <c r="G1516" i="16" s="1"/>
  <c r="C1517" i="16"/>
  <c r="V1517" i="16" s="1"/>
  <c r="C1518" i="16"/>
  <c r="V1518" i="16"/>
  <c r="C1519" i="16"/>
  <c r="V1519" i="16" s="1"/>
  <c r="C1520" i="16"/>
  <c r="V1520" i="16" s="1"/>
  <c r="J1520" i="16" s="1"/>
  <c r="C1521" i="16"/>
  <c r="V1521" i="16" s="1"/>
  <c r="C1522" i="16"/>
  <c r="V1522" i="16"/>
  <c r="C1523" i="16"/>
  <c r="V1523" i="16" s="1"/>
  <c r="C1524" i="16"/>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s="1"/>
  <c r="J1534" i="16" s="1"/>
  <c r="C1535" i="16"/>
  <c r="V1535" i="16" s="1"/>
  <c r="C1536" i="16"/>
  <c r="V1536" i="16" s="1"/>
  <c r="G1536" i="16" s="1"/>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V1563" i="16" s="1"/>
  <c r="C1564" i="16"/>
  <c r="V1564" i="16"/>
  <c r="G1564" i="16" s="1"/>
  <c r="C1565" i="16"/>
  <c r="V1565" i="16" s="1"/>
  <c r="C1566" i="16"/>
  <c r="V1566" i="16" s="1"/>
  <c r="F1566" i="16" s="1"/>
  <c r="C1567" i="16"/>
  <c r="V1567" i="16" s="1"/>
  <c r="C1568" i="16"/>
  <c r="C1569" i="16"/>
  <c r="V1569" i="16" s="1"/>
  <c r="C1570" i="16"/>
  <c r="V1570" i="16"/>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s="1"/>
  <c r="H1582" i="16" s="1"/>
  <c r="C1583" i="16"/>
  <c r="C1584" i="16"/>
  <c r="V1584" i="16" s="1"/>
  <c r="G1584" i="16" s="1"/>
  <c r="C1585" i="16"/>
  <c r="V1585" i="16" s="1"/>
  <c r="C1586" i="16"/>
  <c r="C1587" i="16"/>
  <c r="V1587" i="16" s="1"/>
  <c r="C1588" i="16"/>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s="1"/>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s="1"/>
  <c r="G1614" i="16" s="1"/>
  <c r="C1615" i="16"/>
  <c r="V1615" i="16" s="1"/>
  <c r="C1616" i="16"/>
  <c r="V1616" i="16" s="1"/>
  <c r="C1617" i="16"/>
  <c r="C1618" i="16"/>
  <c r="C1619" i="16"/>
  <c r="V1619" i="16" s="1"/>
  <c r="C1620" i="16"/>
  <c r="V1620" i="16"/>
  <c r="C1621" i="16"/>
  <c r="V1621" i="16" s="1"/>
  <c r="C1622" i="16"/>
  <c r="V1622" i="16"/>
  <c r="C1623" i="16"/>
  <c r="C1624" i="16"/>
  <c r="V1624" i="16" s="1"/>
  <c r="C1625" i="16"/>
  <c r="V1625" i="16" s="1"/>
  <c r="J1625" i="16" s="1"/>
  <c r="C1626" i="16"/>
  <c r="V1626" i="16"/>
  <c r="H1626" i="16" s="1"/>
  <c r="C1627" i="16"/>
  <c r="V1627" i="16" s="1"/>
  <c r="C1628" i="16"/>
  <c r="V1628" i="16"/>
  <c r="C1629" i="16"/>
  <c r="V1629" i="16" s="1"/>
  <c r="C1630" i="16"/>
  <c r="V1630" i="16" s="1"/>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C1646" i="16"/>
  <c r="V1646" i="16" s="1"/>
  <c r="C1647" i="16"/>
  <c r="C1648" i="16"/>
  <c r="V1648" i="16" s="1"/>
  <c r="E1648" i="16" s="1"/>
  <c r="X1648" i="16" s="1"/>
  <c r="C1649" i="16"/>
  <c r="V1649" i="16" s="1"/>
  <c r="C1650" i="16"/>
  <c r="V1650" i="16"/>
  <c r="G1650" i="16" s="1"/>
  <c r="C1651" i="16"/>
  <c r="V1651" i="16" s="1"/>
  <c r="C1652" i="16"/>
  <c r="C1653" i="16"/>
  <c r="V1653" i="16" s="1"/>
  <c r="R1653" i="16" s="1"/>
  <c r="C1654" i="16"/>
  <c r="V1654" i="16" s="1"/>
  <c r="C1655" i="16"/>
  <c r="V1655" i="16" s="1"/>
  <c r="E1655" i="16" s="1"/>
  <c r="X1655" i="16" s="1"/>
  <c r="C1656" i="16"/>
  <c r="C1657" i="16"/>
  <c r="V1657" i="16" s="1"/>
  <c r="C1658" i="16"/>
  <c r="V1658" i="16" s="1"/>
  <c r="J1658" i="16" s="1"/>
  <c r="C1659" i="16"/>
  <c r="V1659" i="16" s="1"/>
  <c r="C1660" i="16"/>
  <c r="V1660" i="16" s="1"/>
  <c r="C1661" i="16"/>
  <c r="V1661" i="16" s="1"/>
  <c r="C1662" i="16"/>
  <c r="V1662" i="16"/>
  <c r="C1663" i="16"/>
  <c r="V1663" i="16" s="1"/>
  <c r="C1664" i="16"/>
  <c r="V1664" i="16" s="1"/>
  <c r="C1665" i="16"/>
  <c r="C1666" i="16"/>
  <c r="V1666" i="16" s="1"/>
  <c r="J1666" i="16" s="1"/>
  <c r="C1667" i="16"/>
  <c r="V1667" i="16" s="1"/>
  <c r="C1668" i="16"/>
  <c r="C1669" i="16"/>
  <c r="V1669" i="16" s="1"/>
  <c r="C1670" i="16"/>
  <c r="V1670" i="16" s="1"/>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C1685" i="16"/>
  <c r="V1685" i="16" s="1"/>
  <c r="C1686" i="16"/>
  <c r="V1686" i="16" s="1"/>
  <c r="H1686" i="16" s="1"/>
  <c r="C1687" i="16"/>
  <c r="V1687" i="16" s="1"/>
  <c r="C1688" i="16"/>
  <c r="V1688" i="16" s="1"/>
  <c r="C1689" i="16"/>
  <c r="V1689" i="16" s="1"/>
  <c r="C1690" i="16"/>
  <c r="V1690" i="16" s="1"/>
  <c r="R1690" i="16" s="1"/>
  <c r="C1691" i="16"/>
  <c r="V1691" i="16" s="1"/>
  <c r="C1692" i="16"/>
  <c r="V1692" i="16" s="1"/>
  <c r="C1693" i="16"/>
  <c r="V1693" i="16" s="1"/>
  <c r="C1694" i="16"/>
  <c r="V1694" i="16"/>
  <c r="G1694" i="16" s="1"/>
  <c r="C1695" i="16"/>
  <c r="V1695" i="16" s="1"/>
  <c r="F1695" i="16" s="1"/>
  <c r="C1696" i="16"/>
  <c r="V1696" i="16" s="1"/>
  <c r="C1697" i="16"/>
  <c r="V1697" i="16" s="1"/>
  <c r="C1698" i="16"/>
  <c r="V1698" i="16" s="1"/>
  <c r="C1699" i="16"/>
  <c r="V1699" i="16" s="1"/>
  <c r="C1700" i="16"/>
  <c r="V1700" i="16" s="1"/>
  <c r="R1700" i="16" s="1"/>
  <c r="C1701" i="16"/>
  <c r="V1701" i="16" s="1"/>
  <c r="C1702" i="16"/>
  <c r="V1702" i="16" s="1"/>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s="1"/>
  <c r="G1716" i="16" s="1"/>
  <c r="C1717" i="16"/>
  <c r="V1717" i="16" s="1"/>
  <c r="C1718" i="16"/>
  <c r="V1718" i="16"/>
  <c r="R1718" i="16" s="1"/>
  <c r="C1719" i="16"/>
  <c r="C1720" i="16"/>
  <c r="V1720" i="16" s="1"/>
  <c r="C1721" i="16"/>
  <c r="V1721" i="16" s="1"/>
  <c r="C1722" i="16"/>
  <c r="V1722" i="16" s="1"/>
  <c r="J1722" i="16" s="1"/>
  <c r="C1723" i="16"/>
  <c r="V1723" i="16" s="1"/>
  <c r="C1724" i="16"/>
  <c r="V1724" i="16" s="1"/>
  <c r="C1725" i="16"/>
  <c r="V1725" i="16" s="1"/>
  <c r="C1726" i="16"/>
  <c r="V1726" i="16"/>
  <c r="H1726" i="16" s="1"/>
  <c r="C1727" i="16"/>
  <c r="V1727" i="16" s="1"/>
  <c r="C1728" i="16"/>
  <c r="C1729" i="16"/>
  <c r="V1729" i="16" s="1"/>
  <c r="C1730" i="16"/>
  <c r="V1730" i="16" s="1"/>
  <c r="C1731" i="16"/>
  <c r="V1731" i="16" s="1"/>
  <c r="C1732" i="16"/>
  <c r="C1733" i="16"/>
  <c r="V1733" i="16" s="1"/>
  <c r="C1734" i="16"/>
  <c r="V1734" i="16" s="1"/>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C1749" i="16"/>
  <c r="V1749" i="16" s="1"/>
  <c r="C1750" i="16"/>
  <c r="V1750" i="16" s="1"/>
  <c r="H1750" i="16" s="1"/>
  <c r="C1751" i="16"/>
  <c r="V1751" i="16" s="1"/>
  <c r="C1752" i="16"/>
  <c r="V1752" i="16" s="1"/>
  <c r="C1753" i="16"/>
  <c r="V1753" i="16" s="1"/>
  <c r="C1754" i="16"/>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s="1"/>
  <c r="C1767" i="16"/>
  <c r="V1767" i="16" s="1"/>
  <c r="C1768" i="16"/>
  <c r="C1769" i="16"/>
  <c r="C1770" i="16"/>
  <c r="C1771" i="16"/>
  <c r="V1771" i="16" s="1"/>
  <c r="C1772" i="16"/>
  <c r="V1772" i="16" s="1"/>
  <c r="R1772" i="16" s="1"/>
  <c r="C1773" i="16"/>
  <c r="V1773" i="16" s="1"/>
  <c r="C1774" i="16"/>
  <c r="V1774" i="16"/>
  <c r="C1775" i="16"/>
  <c r="V1775" i="16" s="1"/>
  <c r="C1776" i="16"/>
  <c r="V1776" i="16" s="1"/>
  <c r="C1777" i="16"/>
  <c r="V1777" i="16" s="1"/>
  <c r="I1777" i="16" s="1"/>
  <c r="C1778" i="16"/>
  <c r="V1778" i="16" s="1"/>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s="1"/>
  <c r="F1790" i="16" s="1"/>
  <c r="C1791" i="16"/>
  <c r="V1791" i="16" s="1"/>
  <c r="J1791" i="16" s="1"/>
  <c r="C1792" i="16"/>
  <c r="C1793" i="16"/>
  <c r="C1794" i="16"/>
  <c r="V1794" i="16"/>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s="1"/>
  <c r="C1823" i="16"/>
  <c r="V1823" i="16" s="1"/>
  <c r="H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s="1"/>
  <c r="F1838" i="16" s="1"/>
  <c r="C1839" i="16"/>
  <c r="V1839" i="16" s="1"/>
  <c r="C1840" i="16"/>
  <c r="V1840" i="16" s="1"/>
  <c r="J1840" i="16" s="1"/>
  <c r="C1841" i="16"/>
  <c r="V1841" i="16" s="1"/>
  <c r="I1841" i="16" s="1"/>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s="1"/>
  <c r="G1860" i="16" s="1"/>
  <c r="C1861" i="16"/>
  <c r="V1861" i="16" s="1"/>
  <c r="C1862" i="16"/>
  <c r="C1863" i="16"/>
  <c r="C1864" i="16"/>
  <c r="C1865" i="16"/>
  <c r="V1865" i="16" s="1"/>
  <c r="H1865" i="16" s="1"/>
  <c r="C1866" i="16"/>
  <c r="V1866" i="16"/>
  <c r="C1867" i="16"/>
  <c r="V1867" i="16" s="1"/>
  <c r="C1868" i="16"/>
  <c r="V1868" i="16"/>
  <c r="I1868" i="16" s="1"/>
  <c r="C1869" i="16"/>
  <c r="V1869" i="16" s="1"/>
  <c r="I1869" i="16" s="1"/>
  <c r="C1870" i="16"/>
  <c r="V1870" i="16" s="1"/>
  <c r="F1870" i="16" s="1"/>
  <c r="C1871" i="16"/>
  <c r="V1871" i="16" s="1"/>
  <c r="C1872" i="16"/>
  <c r="V1872" i="16"/>
  <c r="R1872" i="16" s="1"/>
  <c r="C1873" i="16"/>
  <c r="V1873" i="16" s="1"/>
  <c r="E1873" i="16" s="1"/>
  <c r="X1873" i="16" s="1"/>
  <c r="C1874" i="16"/>
  <c r="V1874" i="16"/>
  <c r="F1874" i="16" s="1"/>
  <c r="C1875" i="16"/>
  <c r="C1876" i="16"/>
  <c r="V1876" i="16" s="1"/>
  <c r="F1876" i="16" s="1"/>
  <c r="C1877" i="16"/>
  <c r="V1877" i="16" s="1"/>
  <c r="C1878" i="16"/>
  <c r="C1879" i="16"/>
  <c r="V1879" i="16" s="1"/>
  <c r="C1880" i="16"/>
  <c r="V1880" i="16"/>
  <c r="G1880" i="16" s="1"/>
  <c r="C1881" i="16"/>
  <c r="V1881" i="16" s="1"/>
  <c r="C1882" i="16"/>
  <c r="V1882" i="16" s="1"/>
  <c r="C1883" i="16"/>
  <c r="C1884" i="16"/>
  <c r="V1884" i="16" s="1"/>
  <c r="G1884" i="16" s="1"/>
  <c r="C1885" i="16"/>
  <c r="V1885" i="16" s="1"/>
  <c r="C1886" i="16"/>
  <c r="C1887" i="16"/>
  <c r="C1888" i="16"/>
  <c r="V1888" i="16" s="1"/>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s="1"/>
  <c r="C1899" i="16"/>
  <c r="V1899" i="16" s="1"/>
  <c r="C1900" i="16"/>
  <c r="V1900" i="16" s="1"/>
  <c r="C1901" i="16"/>
  <c r="V1901" i="16" s="1"/>
  <c r="C1902" i="16"/>
  <c r="V1902" i="16" s="1"/>
  <c r="R1902" i="16" s="1"/>
  <c r="C1903" i="16"/>
  <c r="V1903" i="16" s="1"/>
  <c r="I1903" i="16" s="1"/>
  <c r="C1904" i="16"/>
  <c r="V1904" i="16" s="1"/>
  <c r="C1905" i="16"/>
  <c r="V1905" i="16" s="1"/>
  <c r="I1905" i="16" s="1"/>
  <c r="C1906" i="16"/>
  <c r="C1907" i="16"/>
  <c r="C1908" i="16"/>
  <c r="V1908" i="16"/>
  <c r="C1909" i="16"/>
  <c r="V1909" i="16" s="1"/>
  <c r="C1910" i="16"/>
  <c r="V1910" i="16" s="1"/>
  <c r="H1910" i="16" s="1"/>
  <c r="C1911" i="16"/>
  <c r="V1911" i="16" s="1"/>
  <c r="C1912" i="16"/>
  <c r="C1913" i="16"/>
  <c r="V1913" i="16" s="1"/>
  <c r="C1914" i="16"/>
  <c r="V1914" i="16" s="1"/>
  <c r="C1915" i="16"/>
  <c r="C1916" i="16"/>
  <c r="V1916" i="16" s="1"/>
  <c r="F1916" i="16" s="1"/>
  <c r="C1917" i="16"/>
  <c r="V1917" i="16" s="1"/>
  <c r="C1918" i="16"/>
  <c r="V1918" i="16" s="1"/>
  <c r="C1919" i="16"/>
  <c r="V1919" i="16" s="1"/>
  <c r="C1920" i="16"/>
  <c r="V1920" i="16" s="1"/>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c r="C1939" i="16"/>
  <c r="C1940" i="16"/>
  <c r="V1940" i="16" s="1"/>
  <c r="C1941" i="16"/>
  <c r="V1941" i="16" s="1"/>
  <c r="C1942" i="16"/>
  <c r="V1942" i="16" s="1"/>
  <c r="C1943" i="16"/>
  <c r="V1943" i="16" s="1"/>
  <c r="I1943" i="16" s="1"/>
  <c r="C1944" i="16"/>
  <c r="V1944" i="16"/>
  <c r="C1945" i="16"/>
  <c r="V1945" i="16" s="1"/>
  <c r="C1946" i="16"/>
  <c r="V1946" i="16" s="1"/>
  <c r="G1946" i="16" s="1"/>
  <c r="C1947" i="16"/>
  <c r="C1948" i="16"/>
  <c r="V1948" i="16"/>
  <c r="C1949" i="16"/>
  <c r="V1949" i="16" s="1"/>
  <c r="C1950" i="16"/>
  <c r="C1951" i="16"/>
  <c r="V1951" i="16" s="1"/>
  <c r="C1952" i="16"/>
  <c r="V1952" i="16" s="1"/>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s="1"/>
  <c r="C1963" i="16"/>
  <c r="V1963" i="16" s="1"/>
  <c r="C1964" i="16"/>
  <c r="V1964" i="16" s="1"/>
  <c r="I1964" i="16" s="1"/>
  <c r="C1965" i="16"/>
  <c r="V1965" i="16" s="1"/>
  <c r="I1965" i="16" s="1"/>
  <c r="C1966" i="16"/>
  <c r="V1966" i="16" s="1"/>
  <c r="C1967" i="16"/>
  <c r="V1967" i="16" s="1"/>
  <c r="C1968" i="16"/>
  <c r="V1968" i="16" s="1"/>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s="1"/>
  <c r="I1978" i="16" s="1"/>
  <c r="C1979" i="16"/>
  <c r="C1980" i="16"/>
  <c r="V1980" i="16"/>
  <c r="C1981" i="16"/>
  <c r="V1981" i="16" s="1"/>
  <c r="C1982" i="16"/>
  <c r="V1982" i="16" s="1"/>
  <c r="G1982" i="16" s="1"/>
  <c r="C1983" i="16"/>
  <c r="V1983" i="16" s="1"/>
  <c r="C1984" i="16"/>
  <c r="V1984" i="16" s="1"/>
  <c r="C1985" i="16"/>
  <c r="V1985" i="16" s="1"/>
  <c r="G1985" i="16" s="1"/>
  <c r="C1986" i="16"/>
  <c r="V1986" i="16" s="1"/>
  <c r="C1987" i="16"/>
  <c r="C1988" i="16"/>
  <c r="V1988" i="16"/>
  <c r="C1989" i="16"/>
  <c r="V1989" i="16" s="1"/>
  <c r="C1990" i="16"/>
  <c r="C1991" i="16"/>
  <c r="C1992" i="16"/>
  <c r="V1992" i="16" s="1"/>
  <c r="R1992" i="16" s="1"/>
  <c r="C1993" i="16"/>
  <c r="V1993" i="16" s="1"/>
  <c r="C1994" i="16"/>
  <c r="C1995" i="16"/>
  <c r="V1995" i="16" s="1"/>
  <c r="C1996" i="16"/>
  <c r="V1996" i="16" s="1"/>
  <c r="C1997" i="16"/>
  <c r="V1997" i="16" s="1"/>
  <c r="C1998" i="16"/>
  <c r="V1998" i="16" s="1"/>
  <c r="R1998" i="16" s="1"/>
  <c r="C1999" i="16"/>
  <c r="V1999" i="16" s="1"/>
  <c r="C2000" i="16"/>
  <c r="C2001" i="16"/>
  <c r="V2001" i="16" s="1"/>
  <c r="C2002" i="16"/>
  <c r="V2002" i="16"/>
  <c r="H2002" i="16" s="1"/>
  <c r="C2003" i="16"/>
  <c r="C2004" i="16"/>
  <c r="V2004" i="16" s="1"/>
  <c r="G2004" i="16" s="1"/>
  <c r="C2005" i="16"/>
  <c r="V2005" i="16" s="1"/>
  <c r="C2006" i="16"/>
  <c r="C2007" i="16"/>
  <c r="V2007" i="16" s="1"/>
  <c r="C2008" i="16"/>
  <c r="V2008" i="16"/>
  <c r="C2009" i="16"/>
  <c r="V2009" i="16" s="1"/>
  <c r="C2010" i="16"/>
  <c r="V2010" i="16" s="1"/>
  <c r="I2010" i="16" s="1"/>
  <c r="C2011" i="16"/>
  <c r="C2012" i="16"/>
  <c r="V2012" i="16" s="1"/>
  <c r="F2012" i="16" s="1"/>
  <c r="C2013" i="16"/>
  <c r="V2013" i="16" s="1"/>
  <c r="C2014" i="16"/>
  <c r="C2015" i="16"/>
  <c r="V2015" i="16" s="1"/>
  <c r="R2015" i="16" s="1"/>
  <c r="C2016" i="16"/>
  <c r="V2016" i="16" s="1"/>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s="1"/>
  <c r="C2027" i="16"/>
  <c r="V2027" i="16" s="1"/>
  <c r="C2028" i="16"/>
  <c r="V2028" i="16" s="1"/>
  <c r="G2028" i="16" s="1"/>
  <c r="C2029" i="16"/>
  <c r="C2030" i="16"/>
  <c r="V2030" i="16" s="1"/>
  <c r="C2031" i="16"/>
  <c r="C2032" i="16"/>
  <c r="V2032" i="16" s="1"/>
  <c r="G2032" i="16" s="1"/>
  <c r="C2033" i="16"/>
  <c r="C2034" i="16"/>
  <c r="V2034" i="16" s="1"/>
  <c r="C2035" i="16"/>
  <c r="C2036" i="16"/>
  <c r="V2036" i="16"/>
  <c r="G2036" i="16" s="1"/>
  <c r="C2037" i="16"/>
  <c r="C2038" i="16"/>
  <c r="V2038" i="16" s="1"/>
  <c r="J2038" i="16" s="1"/>
  <c r="C2039" i="16"/>
  <c r="V2039" i="16" s="1"/>
  <c r="C2040" i="16"/>
  <c r="C2041" i="16"/>
  <c r="C2042" i="16"/>
  <c r="V2042" i="16" s="1"/>
  <c r="C2043" i="16"/>
  <c r="V2043" i="16" s="1"/>
  <c r="C2044" i="16"/>
  <c r="V2044" i="16" s="1"/>
  <c r="C2045" i="16"/>
  <c r="C2046" i="16"/>
  <c r="V2046" i="16" s="1"/>
  <c r="C2047" i="16"/>
  <c r="C2048" i="16"/>
  <c r="V2048" i="16" s="1"/>
  <c r="C2049" i="16"/>
  <c r="C2050" i="16"/>
  <c r="V2050" i="16" s="1"/>
  <c r="H2050" i="16" s="1"/>
  <c r="C2051" i="16"/>
  <c r="C2052" i="16"/>
  <c r="V2052" i="16"/>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c r="C2067" i="16"/>
  <c r="V2067" i="16" s="1"/>
  <c r="E2067" i="16" s="1"/>
  <c r="X2067" i="16" s="1"/>
  <c r="C2068" i="16"/>
  <c r="V2068" i="16" s="1"/>
  <c r="C2069" i="16"/>
  <c r="C2070" i="16"/>
  <c r="C2071" i="16"/>
  <c r="V2071" i="16" s="1"/>
  <c r="J2071" i="16" s="1"/>
  <c r="C2072" i="16"/>
  <c r="V2072" i="16"/>
  <c r="E2072" i="16" s="1"/>
  <c r="X2072" i="16" s="1"/>
  <c r="C2073" i="16"/>
  <c r="C2074" i="16"/>
  <c r="V2074" i="16" s="1"/>
  <c r="C2075" i="16"/>
  <c r="C2076" i="16"/>
  <c r="V2076" i="16" s="1"/>
  <c r="H2076" i="16" s="1"/>
  <c r="C2077" i="16"/>
  <c r="C2078" i="16"/>
  <c r="C2079" i="16"/>
  <c r="V2079" i="16" s="1"/>
  <c r="J2079" i="16" s="1"/>
  <c r="C2080" i="16"/>
  <c r="V2080" i="16" s="1"/>
  <c r="G2080" i="16" s="1"/>
  <c r="C2081" i="16"/>
  <c r="C2082" i="16"/>
  <c r="C2083" i="16"/>
  <c r="V2083" i="16" s="1"/>
  <c r="C2084" i="16"/>
  <c r="V2084" i="16"/>
  <c r="G2084" i="16" s="1"/>
  <c r="C2085" i="16"/>
  <c r="C2086" i="16"/>
  <c r="V2086" i="16" s="1"/>
  <c r="G2086" i="16" s="1"/>
  <c r="C2087" i="16"/>
  <c r="V2087" i="16" s="1"/>
  <c r="J2087" i="16" s="1"/>
  <c r="C2088" i="16"/>
  <c r="C2089" i="16"/>
  <c r="C2090" i="16"/>
  <c r="V2090" i="16" s="1"/>
  <c r="C2091" i="16"/>
  <c r="V2091" i="16" s="1"/>
  <c r="H2091" i="16" s="1"/>
  <c r="C2092" i="16"/>
  <c r="V2092" i="16"/>
  <c r="R2092" i="16" s="1"/>
  <c r="C2093" i="16"/>
  <c r="C2094" i="16"/>
  <c r="V2094" i="16" s="1"/>
  <c r="J2094" i="16" s="1"/>
  <c r="C2095" i="16"/>
  <c r="V2095" i="16" s="1"/>
  <c r="C2096" i="16"/>
  <c r="V2096" i="16" s="1"/>
  <c r="I2096" i="16" s="1"/>
  <c r="C2097" i="16"/>
  <c r="C2098" i="16"/>
  <c r="C2099" i="16"/>
  <c r="C2100" i="16"/>
  <c r="V2100" i="16"/>
  <c r="C2101" i="16"/>
  <c r="C2102" i="16"/>
  <c r="V2102" i="16" s="1"/>
  <c r="R2102" i="16" s="1"/>
  <c r="C2103" i="16"/>
  <c r="V2103" i="16" s="1"/>
  <c r="C2104" i="16"/>
  <c r="C2105" i="16"/>
  <c r="C2106" i="16"/>
  <c r="V2106" i="16" s="1"/>
  <c r="C2107" i="16"/>
  <c r="V2107" i="16" s="1"/>
  <c r="E2107" i="16" s="1"/>
  <c r="X2107" i="16" s="1"/>
  <c r="C2108" i="16"/>
  <c r="V2108" i="16" s="1"/>
  <c r="I2108" i="16" s="1"/>
  <c r="C2109" i="16"/>
  <c r="C2110" i="16"/>
  <c r="V2110" i="16" s="1"/>
  <c r="G2110" i="16" s="1"/>
  <c r="C2111" i="16"/>
  <c r="C2112" i="16"/>
  <c r="V2112" i="16" s="1"/>
  <c r="I2112" i="16" s="1"/>
  <c r="C2113" i="16"/>
  <c r="C2114" i="16"/>
  <c r="V2114" i="16" s="1"/>
  <c r="C2115" i="16"/>
  <c r="C2116" i="16"/>
  <c r="V2116" i="16"/>
  <c r="C2117" i="16"/>
  <c r="C2118" i="16"/>
  <c r="C2119" i="16"/>
  <c r="V2119" i="16" s="1"/>
  <c r="C2120" i="16"/>
  <c r="V2120" i="16" s="1"/>
  <c r="C2121" i="16"/>
  <c r="C2122" i="16"/>
  <c r="C2123" i="16"/>
  <c r="V2123" i="16" s="1"/>
  <c r="C2124" i="16"/>
  <c r="V2124" i="16"/>
  <c r="C2125" i="16"/>
  <c r="C2126" i="16"/>
  <c r="V2126" i="16" s="1"/>
  <c r="G2126" i="16" s="1"/>
  <c r="C2127" i="16"/>
  <c r="V2127" i="16" s="1"/>
  <c r="G2127" i="16" s="1"/>
  <c r="C2128" i="16"/>
  <c r="C2129" i="16"/>
  <c r="C2130" i="16"/>
  <c r="V2130" i="16"/>
  <c r="G2130" i="16" s="1"/>
  <c r="C2131" i="16"/>
  <c r="C2132" i="16"/>
  <c r="V2132" i="16" s="1"/>
  <c r="C2133" i="16"/>
  <c r="C2134" i="16"/>
  <c r="C2135" i="16"/>
  <c r="V2135" i="16" s="1"/>
  <c r="C2136" i="16"/>
  <c r="V2136" i="16"/>
  <c r="G2136" i="16" s="1"/>
  <c r="C2137" i="16"/>
  <c r="C2138" i="16"/>
  <c r="V2138" i="16" s="1"/>
  <c r="C2139" i="16"/>
  <c r="C2140" i="16"/>
  <c r="V2140" i="16" s="1"/>
  <c r="H2140" i="16" s="1"/>
  <c r="C2141" i="16"/>
  <c r="C2142" i="16"/>
  <c r="C2143" i="16"/>
  <c r="C2144" i="16"/>
  <c r="V2144" i="16" s="1"/>
  <c r="I2144" i="16" s="1"/>
  <c r="C2145" i="16"/>
  <c r="C2146" i="16"/>
  <c r="C2147" i="16"/>
  <c r="V2147" i="16" s="1"/>
  <c r="C2148" i="16"/>
  <c r="V2148" i="16"/>
  <c r="R2148" i="16" s="1"/>
  <c r="C2149" i="16"/>
  <c r="C2150" i="16"/>
  <c r="V2150" i="16" s="1"/>
  <c r="C2151" i="16"/>
  <c r="V2151" i="16" s="1"/>
  <c r="C2152" i="16"/>
  <c r="C2153" i="16"/>
  <c r="C2154" i="16"/>
  <c r="V2154" i="16" s="1"/>
  <c r="J2154" i="16" s="1"/>
  <c r="C2155" i="16"/>
  <c r="V2155" i="16" s="1"/>
  <c r="C2156" i="16"/>
  <c r="V2156" i="16" s="1"/>
  <c r="C2157" i="16"/>
  <c r="C2158" i="16"/>
  <c r="V2158" i="16" s="1"/>
  <c r="G2158" i="16" s="1"/>
  <c r="C2159" i="16"/>
  <c r="C2160" i="16"/>
  <c r="V2160" i="16" s="1"/>
  <c r="R2160" i="16" s="1"/>
  <c r="C2161" i="16"/>
  <c r="C2162" i="16"/>
  <c r="C2163" i="16"/>
  <c r="C2164" i="16"/>
  <c r="V2164" i="16"/>
  <c r="E2164" i="16" s="1"/>
  <c r="X2164" i="16" s="1"/>
  <c r="C2165" i="16"/>
  <c r="C2166" i="16"/>
  <c r="V2166" i="16" s="1"/>
  <c r="R2166" i="16" s="1"/>
  <c r="C2167" i="16"/>
  <c r="V2167" i="16" s="1"/>
  <c r="J2167" i="16" s="1"/>
  <c r="C2168" i="16"/>
  <c r="C2169" i="16"/>
  <c r="C2170" i="16"/>
  <c r="V2170" i="16" s="1"/>
  <c r="C2171" i="16"/>
  <c r="V2171" i="16" s="1"/>
  <c r="C2172" i="16"/>
  <c r="V2172" i="16" s="1"/>
  <c r="J2172" i="16" s="1"/>
  <c r="C2173" i="16"/>
  <c r="C2174" i="16"/>
  <c r="V2174" i="16" s="1"/>
  <c r="C2175" i="16"/>
  <c r="C2176" i="16"/>
  <c r="V2176" i="16" s="1"/>
  <c r="C2177" i="16"/>
  <c r="C2178" i="16"/>
  <c r="V2178" i="16" s="1"/>
  <c r="J2178" i="16" s="1"/>
  <c r="C2179" i="16"/>
  <c r="C2180" i="16"/>
  <c r="V2180" i="16"/>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V2194" i="16"/>
  <c r="G2194" i="16" s="1"/>
  <c r="C2195" i="16"/>
  <c r="C2196" i="16"/>
  <c r="V2196" i="16" s="1"/>
  <c r="C2197" i="16"/>
  <c r="C2198" i="16"/>
  <c r="C2199" i="16"/>
  <c r="C2200" i="16"/>
  <c r="V2200" i="16"/>
  <c r="C2201" i="16"/>
  <c r="C2202" i="16"/>
  <c r="V2202" i="16" s="1"/>
  <c r="C2203" i="16"/>
  <c r="C2204" i="16"/>
  <c r="V2204" i="16"/>
  <c r="G2204" i="16" s="1"/>
  <c r="C2205" i="16"/>
  <c r="C2206" i="16"/>
  <c r="V2206" i="16" s="1"/>
  <c r="E2206" i="16" s="1"/>
  <c r="X2206" i="16" s="1"/>
  <c r="C2207" i="16"/>
  <c r="C2208" i="16"/>
  <c r="V2208" i="16" s="1"/>
  <c r="E2208" i="16" s="1"/>
  <c r="X2208" i="16" s="1"/>
  <c r="C2209" i="16"/>
  <c r="C2210" i="16"/>
  <c r="C2211" i="16"/>
  <c r="V2211" i="16" s="1"/>
  <c r="C2212" i="16"/>
  <c r="V2212" i="16"/>
  <c r="R2212" i="16" s="1"/>
  <c r="C2213" i="16"/>
  <c r="C2214" i="16"/>
  <c r="V2214" i="16" s="1"/>
  <c r="G2214" i="16" s="1"/>
  <c r="C2215" i="16"/>
  <c r="C2216" i="16"/>
  <c r="C2217" i="16"/>
  <c r="C2218" i="16"/>
  <c r="V2218" i="16" s="1"/>
  <c r="C2219" i="16"/>
  <c r="C2220" i="16"/>
  <c r="V2220" i="16" s="1"/>
  <c r="C2221" i="16"/>
  <c r="C2222" i="16"/>
  <c r="V2222" i="16" s="1"/>
  <c r="I2222" i="16" s="1"/>
  <c r="C2223" i="16"/>
  <c r="C2224" i="16"/>
  <c r="V2224" i="16" s="1"/>
  <c r="C2225" i="16"/>
  <c r="C2226" i="16"/>
  <c r="C2227" i="16"/>
  <c r="V2227" i="16" s="1"/>
  <c r="I2227" i="16" s="1"/>
  <c r="C2228" i="16"/>
  <c r="V2228" i="16"/>
  <c r="C2229" i="16"/>
  <c r="C2230" i="16"/>
  <c r="V2230" i="16" s="1"/>
  <c r="F2230" i="16" s="1"/>
  <c r="C2231" i="16"/>
  <c r="C2232" i="16"/>
  <c r="C2233" i="16"/>
  <c r="C2234" i="16"/>
  <c r="V2234" i="16" s="1"/>
  <c r="C2235" i="16"/>
  <c r="C2236" i="16"/>
  <c r="V2236" i="16"/>
  <c r="C2237" i="16"/>
  <c r="C2238" i="16"/>
  <c r="V2238" i="16" s="1"/>
  <c r="C2239" i="16"/>
  <c r="C2240" i="16"/>
  <c r="V2240" i="16" s="1"/>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s="1"/>
  <c r="C2261" i="16"/>
  <c r="C2262" i="16"/>
  <c r="V2262" i="16" s="1"/>
  <c r="H2262" i="16" s="1"/>
  <c r="C2263" i="16"/>
  <c r="C2264" i="16"/>
  <c r="V2264" i="16"/>
  <c r="G2264" i="16" s="1"/>
  <c r="C2265" i="16"/>
  <c r="C2266" i="16"/>
  <c r="V2266" i="16" s="1"/>
  <c r="G2266" i="16" s="1"/>
  <c r="C2267" i="16"/>
  <c r="C2268" i="16"/>
  <c r="V2268" i="16" s="1"/>
  <c r="G2268" i="16" s="1"/>
  <c r="C2269" i="16"/>
  <c r="C2270" i="16"/>
  <c r="C2271" i="16"/>
  <c r="C2272" i="16"/>
  <c r="V2272" i="16" s="1"/>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s="1"/>
  <c r="C2283" i="16"/>
  <c r="C2284" i="16"/>
  <c r="V2284" i="16" s="1"/>
  <c r="C2285" i="16"/>
  <c r="C2286" i="16"/>
  <c r="V2286" i="16" s="1"/>
  <c r="G2286" i="16" s="1"/>
  <c r="C2287" i="16"/>
  <c r="V2287" i="16" s="1"/>
  <c r="C2288" i="16"/>
  <c r="V2288" i="16" s="1"/>
  <c r="G2288" i="16" s="1"/>
  <c r="C2289" i="16"/>
  <c r="C2290" i="16"/>
  <c r="C2291" i="16"/>
  <c r="V2291" i="16" s="1"/>
  <c r="C2292" i="16"/>
  <c r="V2292" i="16"/>
  <c r="F2292" i="16" s="1"/>
  <c r="C2293" i="16"/>
  <c r="C2294" i="16"/>
  <c r="V2294" i="16" s="1"/>
  <c r="C2295" i="16"/>
  <c r="C2296" i="16"/>
  <c r="C2297" i="16"/>
  <c r="C2298" i="16"/>
  <c r="V2298" i="16" s="1"/>
  <c r="E2298" i="16" s="1"/>
  <c r="X2298" i="16" s="1"/>
  <c r="C2299" i="16"/>
  <c r="C2300" i="16"/>
  <c r="V2300" i="16" s="1"/>
  <c r="F2300" i="16" s="1"/>
  <c r="C2301" i="16"/>
  <c r="C2302" i="16"/>
  <c r="V2302" i="16" s="1"/>
  <c r="C2303" i="16"/>
  <c r="C2304" i="16"/>
  <c r="V2304" i="16" s="1"/>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c r="C2317" i="16"/>
  <c r="C2318" i="16"/>
  <c r="V2318" i="16" s="1"/>
  <c r="I2318" i="16" s="1"/>
  <c r="C2319" i="16"/>
  <c r="C2320" i="16"/>
  <c r="C2321" i="16"/>
  <c r="C2322" i="16"/>
  <c r="V2322" i="16" s="1"/>
  <c r="C2323" i="16"/>
  <c r="V2323" i="16" s="1"/>
  <c r="J2323" i="16" s="1"/>
  <c r="C2324" i="16"/>
  <c r="V2324" i="16" s="1"/>
  <c r="F2324" i="16" s="1"/>
  <c r="C2325" i="16"/>
  <c r="C2326" i="16"/>
  <c r="C2327" i="16"/>
  <c r="C2328" i="16"/>
  <c r="V2328" i="16" s="1"/>
  <c r="C2329" i="16"/>
  <c r="C2330" i="16"/>
  <c r="V2330" i="16" s="1"/>
  <c r="C2331" i="16"/>
  <c r="C2332" i="16"/>
  <c r="V2332" i="16" s="1"/>
  <c r="F2332" i="16" s="1"/>
  <c r="C2333" i="16"/>
  <c r="C2334" i="16"/>
  <c r="V2334" i="16" s="1"/>
  <c r="J2334" i="16" s="1"/>
  <c r="C2335" i="16"/>
  <c r="C2336" i="16"/>
  <c r="V2336" i="16" s="1"/>
  <c r="R2336" i="16" s="1"/>
  <c r="C2337" i="16"/>
  <c r="C2338" i="16"/>
  <c r="C2339" i="16"/>
  <c r="V2339" i="16" s="1"/>
  <c r="I2339" i="16" s="1"/>
  <c r="C2340" i="16"/>
  <c r="V2340" i="16" s="1"/>
  <c r="C2341" i="16"/>
  <c r="C2342" i="16"/>
  <c r="V2342" i="16" s="1"/>
  <c r="C2343" i="16"/>
  <c r="C2344" i="16"/>
  <c r="C2345" i="16"/>
  <c r="C2346" i="16"/>
  <c r="V2346" i="16" s="1"/>
  <c r="C2347" i="16"/>
  <c r="C2348" i="16"/>
  <c r="V2348" i="16" s="1"/>
  <c r="H2348" i="16" s="1"/>
  <c r="C2349" i="16"/>
  <c r="C2350" i="16"/>
  <c r="V2350" i="16" s="1"/>
  <c r="G2350" i="16" s="1"/>
  <c r="C2351" i="16"/>
  <c r="C2352" i="16"/>
  <c r="V2352" i="16" s="1"/>
  <c r="C2353" i="16"/>
  <c r="C2354" i="16"/>
  <c r="C2355" i="16"/>
  <c r="C2356" i="16"/>
  <c r="V2356" i="16" s="1"/>
  <c r="C2357" i="16"/>
  <c r="C2358" i="16"/>
  <c r="V2358" i="16" s="1"/>
  <c r="G2358" i="16" s="1"/>
  <c r="C2359" i="16"/>
  <c r="C2360" i="16"/>
  <c r="C2361" i="16"/>
  <c r="C2362" i="16"/>
  <c r="V2362" i="16" s="1"/>
  <c r="E2362" i="16" s="1"/>
  <c r="X2362" i="16" s="1"/>
  <c r="C2363" i="16"/>
  <c r="C2364" i="16"/>
  <c r="V2364" i="16" s="1"/>
  <c r="C2365" i="16"/>
  <c r="C2366" i="16"/>
  <c r="V2366" i="16" s="1"/>
  <c r="C2367" i="16"/>
  <c r="C2368" i="16"/>
  <c r="V2368" i="16" s="1"/>
  <c r="C2369" i="16"/>
  <c r="C2370" i="16"/>
  <c r="V2370" i="16" s="1"/>
  <c r="C2371" i="16"/>
  <c r="C2372" i="16"/>
  <c r="V2372" i="16" s="1"/>
  <c r="C2373" i="16"/>
  <c r="C2374" i="16"/>
  <c r="C2375" i="16"/>
  <c r="C2376" i="16"/>
  <c r="V2376" i="16" s="1"/>
  <c r="C2377" i="16"/>
  <c r="C2378" i="16"/>
  <c r="C2379" i="16"/>
  <c r="C2380" i="16"/>
  <c r="V2380" i="16" s="1"/>
  <c r="J2380" i="16" s="1"/>
  <c r="C2381" i="16"/>
  <c r="C2382" i="16"/>
  <c r="V2382" i="16" s="1"/>
  <c r="G2382" i="16" s="1"/>
  <c r="C2383" i="16"/>
  <c r="V2383" i="16" s="1"/>
  <c r="C2384" i="16"/>
  <c r="C2385" i="16"/>
  <c r="C2386" i="16"/>
  <c r="V2386" i="16" s="1"/>
  <c r="C2387" i="16"/>
  <c r="C2388" i="16"/>
  <c r="V2388" i="16"/>
  <c r="C2389" i="16"/>
  <c r="C2390" i="16"/>
  <c r="C2391" i="16"/>
  <c r="C2392" i="16"/>
  <c r="V2392" i="16" s="1"/>
  <c r="C2393" i="16"/>
  <c r="C2394" i="16"/>
  <c r="V2394" i="16"/>
  <c r="C2395" i="16"/>
  <c r="C2396" i="16"/>
  <c r="V2396" i="16" s="1"/>
  <c r="C2397" i="16"/>
  <c r="C2398" i="16"/>
  <c r="C2399" i="16"/>
  <c r="C2400" i="16"/>
  <c r="V2400" i="16"/>
  <c r="I2400" i="16" s="1"/>
  <c r="C2401" i="16"/>
  <c r="C2402" i="16"/>
  <c r="C2403" i="16"/>
  <c r="V2403" i="16" s="1"/>
  <c r="C2404" i="16"/>
  <c r="V2404" i="16" s="1"/>
  <c r="C2405" i="16"/>
  <c r="C2406" i="16"/>
  <c r="V2406" i="16" s="1"/>
  <c r="C2407" i="16"/>
  <c r="C2408" i="16"/>
  <c r="C2409" i="16"/>
  <c r="C2410" i="16"/>
  <c r="V2410" i="16"/>
  <c r="C2411" i="16"/>
  <c r="C2412" i="16"/>
  <c r="V2412" i="16" s="1"/>
  <c r="F2412" i="16" s="1"/>
  <c r="C2413" i="16"/>
  <c r="C2414" i="16"/>
  <c r="V2414" i="16" s="1"/>
  <c r="R2414" i="16" s="1"/>
  <c r="C2415" i="16"/>
  <c r="C2416" i="16"/>
  <c r="V2416" i="16"/>
  <c r="C2417" i="16"/>
  <c r="C2418" i="16"/>
  <c r="C2419" i="16"/>
  <c r="V2419" i="16" s="1"/>
  <c r="C2420" i="16"/>
  <c r="V2420" i="16" s="1"/>
  <c r="E2420" i="16" s="1"/>
  <c r="X2420" i="16" s="1"/>
  <c r="C2421" i="16"/>
  <c r="C2422" i="16"/>
  <c r="V2422" i="16" s="1"/>
  <c r="C2423" i="16"/>
  <c r="C2424" i="16"/>
  <c r="C2425" i="16"/>
  <c r="C2426" i="16"/>
  <c r="V2426" i="16"/>
  <c r="C2427" i="16"/>
  <c r="C2428" i="16"/>
  <c r="V2428" i="16" s="1"/>
  <c r="I2428" i="16" s="1"/>
  <c r="C2429" i="16"/>
  <c r="C2430" i="16"/>
  <c r="V2430" i="16" s="1"/>
  <c r="E2430" i="16" s="1"/>
  <c r="X2430" i="16" s="1"/>
  <c r="C2431" i="16"/>
  <c r="C2432" i="16"/>
  <c r="V2432" i="16"/>
  <c r="G2432" i="16" s="1"/>
  <c r="C2433" i="16"/>
  <c r="C2434" i="16"/>
  <c r="V2434" i="16" s="1"/>
  <c r="C2435" i="16"/>
  <c r="C2436" i="16"/>
  <c r="V2436" i="16" s="1"/>
  <c r="F2436" i="16" s="1"/>
  <c r="C2437" i="16"/>
  <c r="C2438" i="16"/>
  <c r="V2438" i="16" s="1"/>
  <c r="C2439" i="16"/>
  <c r="C2440" i="16"/>
  <c r="V2440" i="16" s="1"/>
  <c r="G2440" i="16" s="1"/>
  <c r="C2441" i="16"/>
  <c r="C2442" i="16"/>
  <c r="C2443" i="16"/>
  <c r="C2444" i="16"/>
  <c r="V2444" i="16" s="1"/>
  <c r="C2445" i="16"/>
  <c r="C2446" i="16"/>
  <c r="V2446" i="16" s="1"/>
  <c r="C2447" i="16"/>
  <c r="C2448" i="16"/>
  <c r="C2449" i="16"/>
  <c r="C2450" i="16"/>
  <c r="V2450" i="16" s="1"/>
  <c r="C2451" i="16"/>
  <c r="V2451" i="16" s="1"/>
  <c r="C2452" i="16"/>
  <c r="V2452" i="16"/>
  <c r="C2453" i="16"/>
  <c r="C2454" i="16"/>
  <c r="C2455" i="16"/>
  <c r="C2456" i="16"/>
  <c r="V2456" i="16" s="1"/>
  <c r="F2456" i="16" s="1"/>
  <c r="C2457" i="16"/>
  <c r="C2458" i="16"/>
  <c r="V2458" i="16"/>
  <c r="F2458" i="16" s="1"/>
  <c r="C2459" i="16"/>
  <c r="C2460" i="16"/>
  <c r="V2460" i="16" s="1"/>
  <c r="F2460" i="16" s="1"/>
  <c r="C2461" i="16"/>
  <c r="C2462" i="16"/>
  <c r="V2462" i="16" s="1"/>
  <c r="J2462" i="16" s="1"/>
  <c r="C2463" i="16"/>
  <c r="C2464" i="16"/>
  <c r="V2464" i="16"/>
  <c r="C2465" i="16"/>
  <c r="C2466" i="16"/>
  <c r="C2467" i="16"/>
  <c r="C2468" i="16"/>
  <c r="V2468" i="16" s="1"/>
  <c r="C2469" i="16"/>
  <c r="C2470" i="16"/>
  <c r="V2470" i="16" s="1"/>
  <c r="G2470" i="16" s="1"/>
  <c r="C2471" i="16"/>
  <c r="C2472" i="16"/>
  <c r="C2473" i="16"/>
  <c r="C2474" i="16"/>
  <c r="V2474" i="16"/>
  <c r="G2474" i="16" s="1"/>
  <c r="C2475" i="16"/>
  <c r="C2476" i="16"/>
  <c r="V2476" i="16" s="1"/>
  <c r="C2477" i="16"/>
  <c r="C2478" i="16"/>
  <c r="V2478" i="16" s="1"/>
  <c r="C2479" i="16"/>
  <c r="C2480" i="16"/>
  <c r="V2480" i="16"/>
  <c r="C2481" i="16"/>
  <c r="C2482" i="16"/>
  <c r="C2483" i="16"/>
  <c r="V2483" i="16" s="1"/>
  <c r="C2484" i="16"/>
  <c r="V2484" i="16" s="1"/>
  <c r="G2484" i="16" s="1"/>
  <c r="C2485" i="16"/>
  <c r="C2486" i="16"/>
  <c r="V2486" i="16" s="1"/>
  <c r="C2487" i="16"/>
  <c r="C2488" i="16"/>
  <c r="C2489" i="16"/>
  <c r="C2490" i="16"/>
  <c r="V2490" i="16"/>
  <c r="C2491" i="16"/>
  <c r="C2492" i="16"/>
  <c r="V2492" i="16" s="1"/>
  <c r="C2493" i="16"/>
  <c r="C2494" i="16"/>
  <c r="V2494" i="16" s="1"/>
  <c r="G2494" i="16" s="1"/>
  <c r="C2495" i="16"/>
  <c r="C2496" i="16"/>
  <c r="V2496" i="16"/>
  <c r="J2496" i="16" s="1"/>
  <c r="C2497" i="16"/>
  <c r="C2498" i="16"/>
  <c r="V2498" i="16" s="1"/>
  <c r="C2499" i="16"/>
  <c r="C2500" i="16"/>
  <c r="V2500" i="16" s="1"/>
  <c r="H2500" i="16" s="1"/>
  <c r="C2501" i="16"/>
  <c r="V2501" i="16" s="1"/>
  <c r="C2502" i="16"/>
  <c r="V2502" i="16" s="1"/>
  <c r="C2503" i="16"/>
  <c r="V2503" i="16" s="1"/>
  <c r="C2504" i="16"/>
  <c r="V2504" i="16" s="1"/>
  <c r="E2504" i="16" s="1"/>
  <c r="X2504" i="16" s="1"/>
  <c r="B15" i="10"/>
  <c r="F20" i="10" s="1"/>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0" i="16"/>
  <c r="AB584" i="16"/>
  <c r="AB592" i="16"/>
  <c r="AB600" i="16"/>
  <c r="AB608" i="16"/>
  <c r="AB616" i="16"/>
  <c r="AB624" i="16"/>
  <c r="AB632" i="16"/>
  <c r="AB640" i="16"/>
  <c r="AB647" i="16"/>
  <c r="AB652" i="16"/>
  <c r="AB660" i="16"/>
  <c r="AB668" i="16"/>
  <c r="AB676" i="16"/>
  <c r="AB684" i="16"/>
  <c r="AB692" i="16"/>
  <c r="AB700" i="16"/>
  <c r="AB708" i="16"/>
  <c r="AB712" i="16"/>
  <c r="AB720" i="16"/>
  <c r="AB728" i="16"/>
  <c r="AB736" i="16"/>
  <c r="AB744" i="16"/>
  <c r="AB752" i="16"/>
  <c r="AB760" i="16"/>
  <c r="AB768" i="16"/>
  <c r="AB780" i="16"/>
  <c r="AB788" i="16"/>
  <c r="AB796" i="16"/>
  <c r="AB804" i="16"/>
  <c r="AB812" i="16"/>
  <c r="AB820" i="16"/>
  <c r="AB828" i="16"/>
  <c r="AB836" i="16"/>
  <c r="AB840" i="16"/>
  <c r="AB848" i="16"/>
  <c r="AB856" i="16"/>
  <c r="AB864" i="16"/>
  <c r="AB872" i="16"/>
  <c r="AB880" i="16"/>
  <c r="AB888" i="16"/>
  <c r="AB896" i="16"/>
  <c r="AB903" i="16"/>
  <c r="AB908" i="16"/>
  <c r="AB916" i="16"/>
  <c r="AB924" i="16"/>
  <c r="AB932" i="16"/>
  <c r="AB940" i="16"/>
  <c r="AB948" i="16"/>
  <c r="AB956" i="16"/>
  <c r="AB964" i="16"/>
  <c r="AB968" i="16"/>
  <c r="AB976" i="16"/>
  <c r="AB984" i="16"/>
  <c r="AB992" i="16"/>
  <c r="AB1000" i="16"/>
  <c r="AB1008" i="16"/>
  <c r="AB1016" i="16"/>
  <c r="AB1024" i="16"/>
  <c r="AB1033" i="16"/>
  <c r="AB1041" i="16"/>
  <c r="AB1043" i="16"/>
  <c r="AB1048" i="16"/>
  <c r="AB1049" i="16"/>
  <c r="AB1056" i="16"/>
  <c r="AB1060" i="16"/>
  <c r="AB1061" i="16"/>
  <c r="AB1068" i="16"/>
  <c r="AB1073" i="16"/>
  <c r="AB1084" i="16"/>
  <c r="AB1085" i="16"/>
  <c r="AB1101" i="16"/>
  <c r="AB1104" i="16"/>
  <c r="AB1109" i="16"/>
  <c r="AB1116" i="16"/>
  <c r="AB1124" i="16"/>
  <c r="AB1128" i="16"/>
  <c r="AB1129" i="16"/>
  <c r="AB1133" i="16"/>
  <c r="AB1140" i="16"/>
  <c r="AB1144" i="16"/>
  <c r="AB1145" i="16"/>
  <c r="AB1149" i="16"/>
  <c r="AB1160" i="16"/>
  <c r="AB1161" i="16"/>
  <c r="AB1168" i="16"/>
  <c r="AB1173" i="16"/>
  <c r="AB1180" i="16"/>
  <c r="AB1181" i="16"/>
  <c r="AB1185" i="16"/>
  <c r="AB1196" i="16"/>
  <c r="AB1197" i="16"/>
  <c r="AB1201" i="16"/>
  <c r="AB1208" i="16"/>
  <c r="AB1211" i="16"/>
  <c r="AB1216" i="16"/>
  <c r="AB1225" i="16"/>
  <c r="AB1229" i="16"/>
  <c r="AB1236" i="16"/>
  <c r="AB1240" i="16"/>
  <c r="AB1241" i="16"/>
  <c r="AB1248" i="16"/>
  <c r="AB1249" i="16"/>
  <c r="AB1256" i="16"/>
  <c r="AB1260" i="16"/>
  <c r="AB1261" i="16"/>
  <c r="AB1268" i="16"/>
  <c r="AB1269" i="16"/>
  <c r="AB1273" i="16"/>
  <c r="AB1275" i="16"/>
  <c r="AB1281" i="16"/>
  <c r="AB1288" i="16"/>
  <c r="AB1289" i="16"/>
  <c r="AB1293" i="16"/>
  <c r="AB1300" i="16"/>
  <c r="AB1309" i="16"/>
  <c r="AB1316" i="16"/>
  <c r="AB1321" i="16"/>
  <c r="AB1328" i="16"/>
  <c r="AB1333" i="16"/>
  <c r="AB1340" i="16"/>
  <c r="AB1352" i="16"/>
  <c r="AB1357" i="16"/>
  <c r="AB1361" i="16"/>
  <c r="AB1369" i="16"/>
  <c r="AB1372" i="16"/>
  <c r="AB1389" i="16"/>
  <c r="AB1396" i="16"/>
  <c r="AB1404" i="16"/>
  <c r="AB1405" i="16"/>
  <c r="AB1432" i="16"/>
  <c r="AB1449" i="16"/>
  <c r="AB1464" i="16"/>
  <c r="AB1473" i="16"/>
  <c r="AB1488" i="16"/>
  <c r="AB1500" i="16"/>
  <c r="AB1516" i="16"/>
  <c r="AB1528" i="16"/>
  <c r="AB1537" i="16"/>
  <c r="AB1552" i="16"/>
  <c r="AB1563" i="16"/>
  <c r="AB1577" i="16"/>
  <c r="AB1593" i="16"/>
  <c r="AB1603" i="16"/>
  <c r="AB1635" i="16"/>
  <c r="AB1651" i="16"/>
  <c r="AB1663" i="16"/>
  <c r="AB1699" i="16"/>
  <c r="AB1713" i="16"/>
  <c r="AB1724" i="16"/>
  <c r="AB1737" i="16"/>
  <c r="AB1761" i="16"/>
  <c r="AB1777" i="16"/>
  <c r="AB1817" i="16"/>
  <c r="AB1840" i="16"/>
  <c r="AB1852" i="16"/>
  <c r="AB1865" i="16"/>
  <c r="AB1880" i="16"/>
  <c r="AB1892" i="16"/>
  <c r="AB1905" i="16"/>
  <c r="AB1929" i="16"/>
  <c r="AB1943" i="16"/>
  <c r="AB1955" i="16"/>
  <c r="AB1968" i="16"/>
  <c r="AB1992" i="16"/>
  <c r="AB2007" i="16"/>
  <c r="AB2019" i="16"/>
  <c r="AB2080" i="16"/>
  <c r="AB2095" i="16"/>
  <c r="AB2112" i="16"/>
  <c r="AB2184" i="16"/>
  <c r="AB2224" i="16"/>
  <c r="AB2316" i="16"/>
  <c r="AB2336" i="16"/>
  <c r="AB2355" i="16"/>
  <c r="AB2372" i="16"/>
  <c r="AB2400" i="16"/>
  <c r="AB2419" i="16"/>
  <c r="AB2480" i="16"/>
  <c r="B573" i="16"/>
  <c r="B574" i="16"/>
  <c r="B575" i="16"/>
  <c r="B576" i="16"/>
  <c r="AB576" i="16" s="1"/>
  <c r="B577" i="16"/>
  <c r="B578" i="16"/>
  <c r="AB578" i="16" s="1"/>
  <c r="B579" i="16"/>
  <c r="B580" i="16"/>
  <c r="B581" i="16"/>
  <c r="B582" i="16"/>
  <c r="B583" i="16"/>
  <c r="B584" i="16"/>
  <c r="B585" i="16"/>
  <c r="B586" i="16"/>
  <c r="B587" i="16"/>
  <c r="B588" i="16"/>
  <c r="AB588" i="16" s="1"/>
  <c r="B589" i="16"/>
  <c r="B590" i="16"/>
  <c r="AB590" i="16" s="1"/>
  <c r="B591" i="16"/>
  <c r="B592" i="16"/>
  <c r="B593" i="16"/>
  <c r="B594" i="16"/>
  <c r="B595" i="16"/>
  <c r="B596" i="16"/>
  <c r="AB596" i="16" s="1"/>
  <c r="B597" i="16"/>
  <c r="B598" i="16"/>
  <c r="B599" i="16"/>
  <c r="B600" i="16"/>
  <c r="B601" i="16"/>
  <c r="B602" i="16"/>
  <c r="B603" i="16"/>
  <c r="B604" i="16"/>
  <c r="AB604" i="16" s="1"/>
  <c r="B605" i="16"/>
  <c r="B606" i="16"/>
  <c r="AB606" i="16" s="1"/>
  <c r="B607" i="16"/>
  <c r="B608" i="16"/>
  <c r="B609" i="16"/>
  <c r="B610" i="16"/>
  <c r="B611" i="16"/>
  <c r="B612" i="16"/>
  <c r="AB612" i="16" s="1"/>
  <c r="B613" i="16"/>
  <c r="B614" i="16"/>
  <c r="B615" i="16"/>
  <c r="B616" i="16"/>
  <c r="B617" i="16"/>
  <c r="B618" i="16"/>
  <c r="B619" i="16"/>
  <c r="B620" i="16"/>
  <c r="AB620" i="16" s="1"/>
  <c r="B621" i="16"/>
  <c r="B622" i="16"/>
  <c r="AB622" i="16" s="1"/>
  <c r="B623" i="16"/>
  <c r="B624" i="16"/>
  <c r="B625" i="16"/>
  <c r="B626" i="16"/>
  <c r="B627" i="16"/>
  <c r="B628" i="16"/>
  <c r="AB628" i="16" s="1"/>
  <c r="B629" i="16"/>
  <c r="B630" i="16"/>
  <c r="B631" i="16"/>
  <c r="B632" i="16"/>
  <c r="B633" i="16"/>
  <c r="B634" i="16"/>
  <c r="B635" i="16"/>
  <c r="B636" i="16"/>
  <c r="AB636" i="16" s="1"/>
  <c r="B637" i="16"/>
  <c r="B638" i="16"/>
  <c r="AB638" i="16" s="1"/>
  <c r="B639" i="16"/>
  <c r="B640" i="16"/>
  <c r="B641" i="16"/>
  <c r="B642" i="16"/>
  <c r="B643" i="16"/>
  <c r="B644" i="16"/>
  <c r="AB644" i="16" s="1"/>
  <c r="B645" i="16"/>
  <c r="B646" i="16"/>
  <c r="B647" i="16"/>
  <c r="B648" i="16"/>
  <c r="B649" i="16"/>
  <c r="B650" i="16"/>
  <c r="B651" i="16"/>
  <c r="B652" i="16"/>
  <c r="B653" i="16"/>
  <c r="B654" i="16"/>
  <c r="B655" i="16"/>
  <c r="B656" i="16"/>
  <c r="AB656" i="16" s="1"/>
  <c r="B657" i="16"/>
  <c r="B658" i="16"/>
  <c r="B659" i="16"/>
  <c r="B660" i="16"/>
  <c r="B661" i="16"/>
  <c r="B662" i="16"/>
  <c r="B663" i="16"/>
  <c r="B664" i="16"/>
  <c r="AB664" i="16" s="1"/>
  <c r="B665" i="16"/>
  <c r="B666" i="16"/>
  <c r="AB666" i="16" s="1"/>
  <c r="B667" i="16"/>
  <c r="B668" i="16"/>
  <c r="B669" i="16"/>
  <c r="B670" i="16"/>
  <c r="B671" i="16"/>
  <c r="B672" i="16"/>
  <c r="AB672" i="16" s="1"/>
  <c r="B673" i="16"/>
  <c r="B674" i="16"/>
  <c r="B675" i="16"/>
  <c r="B676" i="16"/>
  <c r="B677" i="16"/>
  <c r="B678" i="16"/>
  <c r="B679" i="16"/>
  <c r="B680" i="16"/>
  <c r="AB680" i="16" s="1"/>
  <c r="B681" i="16"/>
  <c r="B682" i="16"/>
  <c r="AB682" i="16" s="1"/>
  <c r="B683" i="16"/>
  <c r="B684" i="16"/>
  <c r="B685" i="16"/>
  <c r="B686" i="16"/>
  <c r="B687" i="16"/>
  <c r="B688" i="16"/>
  <c r="AB688" i="16" s="1"/>
  <c r="B689" i="16"/>
  <c r="B690" i="16"/>
  <c r="B691" i="16"/>
  <c r="B692" i="16"/>
  <c r="B693" i="16"/>
  <c r="B694" i="16"/>
  <c r="B695" i="16"/>
  <c r="B696" i="16"/>
  <c r="AB696" i="16" s="1"/>
  <c r="B697" i="16"/>
  <c r="B698" i="16"/>
  <c r="AB698" i="16" s="1"/>
  <c r="B699" i="16"/>
  <c r="B700" i="16"/>
  <c r="B701" i="16"/>
  <c r="B702" i="16"/>
  <c r="B703" i="16"/>
  <c r="B704" i="16"/>
  <c r="AB704" i="16" s="1"/>
  <c r="B705" i="16"/>
  <c r="B706" i="16"/>
  <c r="B707" i="16"/>
  <c r="B708" i="16"/>
  <c r="B709" i="16"/>
  <c r="B710" i="16"/>
  <c r="B711" i="16"/>
  <c r="B712" i="16"/>
  <c r="B713" i="16"/>
  <c r="B714" i="16"/>
  <c r="B715" i="16"/>
  <c r="B716" i="16"/>
  <c r="AB716" i="16" s="1"/>
  <c r="B717" i="16"/>
  <c r="B718" i="16"/>
  <c r="B719" i="16"/>
  <c r="B720" i="16"/>
  <c r="B721" i="16"/>
  <c r="B722" i="16"/>
  <c r="B723" i="16"/>
  <c r="B724" i="16"/>
  <c r="AB724" i="16" s="1"/>
  <c r="B725" i="16"/>
  <c r="B726" i="16"/>
  <c r="AB726" i="16" s="1"/>
  <c r="B727" i="16"/>
  <c r="B728" i="16"/>
  <c r="B729" i="16"/>
  <c r="B730" i="16"/>
  <c r="B731" i="16"/>
  <c r="B732" i="16"/>
  <c r="AB732" i="16" s="1"/>
  <c r="B733" i="16"/>
  <c r="B734" i="16"/>
  <c r="B735" i="16"/>
  <c r="B736" i="16"/>
  <c r="B737" i="16"/>
  <c r="B738" i="16"/>
  <c r="B739" i="16"/>
  <c r="B740" i="16"/>
  <c r="AB740" i="16" s="1"/>
  <c r="B741" i="16"/>
  <c r="B742" i="16"/>
  <c r="AB742" i="16" s="1"/>
  <c r="B743" i="16"/>
  <c r="B744" i="16"/>
  <c r="B745" i="16"/>
  <c r="B746" i="16"/>
  <c r="B747" i="16"/>
  <c r="B748" i="16"/>
  <c r="AB748" i="16" s="1"/>
  <c r="B749" i="16"/>
  <c r="B750" i="16"/>
  <c r="B751" i="16"/>
  <c r="B752" i="16"/>
  <c r="B753" i="16"/>
  <c r="B754" i="16"/>
  <c r="B755" i="16"/>
  <c r="B756" i="16"/>
  <c r="AB756" i="16" s="1"/>
  <c r="B757" i="16"/>
  <c r="B758" i="16"/>
  <c r="AB758" i="16" s="1"/>
  <c r="B759" i="16"/>
  <c r="B760" i="16"/>
  <c r="B761" i="16"/>
  <c r="B762" i="16"/>
  <c r="B763" i="16"/>
  <c r="B764" i="16"/>
  <c r="AB764" i="16" s="1"/>
  <c r="B765" i="16"/>
  <c r="B766" i="16"/>
  <c r="B767" i="16"/>
  <c r="B768" i="16"/>
  <c r="B769" i="16"/>
  <c r="B770" i="16"/>
  <c r="B771" i="16"/>
  <c r="B772" i="16"/>
  <c r="AB772" i="16" s="1"/>
  <c r="B773" i="16"/>
  <c r="B774" i="16"/>
  <c r="AB774" i="16" s="1"/>
  <c r="B775" i="16"/>
  <c r="B776" i="16"/>
  <c r="B777" i="16"/>
  <c r="B778" i="16"/>
  <c r="B779" i="16"/>
  <c r="B780" i="16"/>
  <c r="B781" i="16"/>
  <c r="B782" i="16"/>
  <c r="B783" i="16"/>
  <c r="B784" i="16"/>
  <c r="AB784" i="16" s="1"/>
  <c r="B785" i="16"/>
  <c r="B786" i="16"/>
  <c r="AB786" i="16" s="1"/>
  <c r="B787" i="16"/>
  <c r="B788" i="16"/>
  <c r="B789" i="16"/>
  <c r="B790" i="16"/>
  <c r="B791" i="16"/>
  <c r="B792" i="16"/>
  <c r="AB792" i="16" s="1"/>
  <c r="B793" i="16"/>
  <c r="B794" i="16"/>
  <c r="B795" i="16"/>
  <c r="B796" i="16"/>
  <c r="B797" i="16"/>
  <c r="B798" i="16"/>
  <c r="B799" i="16"/>
  <c r="B800" i="16"/>
  <c r="AB800" i="16" s="1"/>
  <c r="B801" i="16"/>
  <c r="B802" i="16"/>
  <c r="AB802" i="16" s="1"/>
  <c r="B803" i="16"/>
  <c r="B804" i="16"/>
  <c r="B805" i="16"/>
  <c r="B806" i="16"/>
  <c r="B807" i="16"/>
  <c r="B808" i="16"/>
  <c r="AB808" i="16" s="1"/>
  <c r="B809" i="16"/>
  <c r="B810" i="16"/>
  <c r="B811" i="16"/>
  <c r="B812" i="16"/>
  <c r="B813" i="16"/>
  <c r="B814" i="16"/>
  <c r="B815" i="16"/>
  <c r="B816" i="16"/>
  <c r="AB816" i="16" s="1"/>
  <c r="B817" i="16"/>
  <c r="B818" i="16"/>
  <c r="AB818" i="16" s="1"/>
  <c r="B819" i="16"/>
  <c r="B820" i="16"/>
  <c r="B821" i="16"/>
  <c r="B822" i="16"/>
  <c r="B823" i="16"/>
  <c r="B824" i="16"/>
  <c r="AB824" i="16" s="1"/>
  <c r="B825" i="16"/>
  <c r="B826" i="16"/>
  <c r="B827" i="16"/>
  <c r="B828" i="16"/>
  <c r="B829" i="16"/>
  <c r="B830" i="16"/>
  <c r="B831" i="16"/>
  <c r="B832" i="16"/>
  <c r="AB832" i="16" s="1"/>
  <c r="B833" i="16"/>
  <c r="B834" i="16"/>
  <c r="AB834" i="16" s="1"/>
  <c r="B835" i="16"/>
  <c r="B836" i="16"/>
  <c r="B837" i="16"/>
  <c r="B838" i="16"/>
  <c r="B839" i="16"/>
  <c r="B840" i="16"/>
  <c r="B841" i="16"/>
  <c r="B842" i="16"/>
  <c r="B843" i="16"/>
  <c r="B844" i="16"/>
  <c r="AB844" i="16" s="1"/>
  <c r="B845" i="16"/>
  <c r="B846" i="16"/>
  <c r="AB846" i="16" s="1"/>
  <c r="B847" i="16"/>
  <c r="B848" i="16"/>
  <c r="B849" i="16"/>
  <c r="B850" i="16"/>
  <c r="B851" i="16"/>
  <c r="B852" i="16"/>
  <c r="AB852" i="16" s="1"/>
  <c r="B853" i="16"/>
  <c r="B854" i="16"/>
  <c r="B855" i="16"/>
  <c r="B856" i="16"/>
  <c r="B857" i="16"/>
  <c r="B858" i="16"/>
  <c r="B859" i="16"/>
  <c r="B860" i="16"/>
  <c r="AB860" i="16" s="1"/>
  <c r="B861" i="16"/>
  <c r="B862" i="16"/>
  <c r="AB862" i="16" s="1"/>
  <c r="B863" i="16"/>
  <c r="B864" i="16"/>
  <c r="B865" i="16"/>
  <c r="B866" i="16"/>
  <c r="B867" i="16"/>
  <c r="B868" i="16"/>
  <c r="AB868" i="16" s="1"/>
  <c r="B869" i="16"/>
  <c r="B870" i="16"/>
  <c r="B871" i="16"/>
  <c r="B872" i="16"/>
  <c r="B873" i="16"/>
  <c r="B874" i="16"/>
  <c r="B875" i="16"/>
  <c r="B876" i="16"/>
  <c r="AB876" i="16" s="1"/>
  <c r="B877" i="16"/>
  <c r="B878" i="16"/>
  <c r="AB878" i="16" s="1"/>
  <c r="B879" i="16"/>
  <c r="B880" i="16"/>
  <c r="B881" i="16"/>
  <c r="B882" i="16"/>
  <c r="B883" i="16"/>
  <c r="B884" i="16"/>
  <c r="AB884" i="16" s="1"/>
  <c r="B885" i="16"/>
  <c r="B886" i="16"/>
  <c r="B887" i="16"/>
  <c r="B888" i="16"/>
  <c r="B889" i="16"/>
  <c r="B890" i="16"/>
  <c r="B891" i="16"/>
  <c r="B892" i="16"/>
  <c r="AB892" i="16" s="1"/>
  <c r="B893" i="16"/>
  <c r="B894" i="16"/>
  <c r="AB894" i="16" s="1"/>
  <c r="B895" i="16"/>
  <c r="B896" i="16"/>
  <c r="B897" i="16"/>
  <c r="B898" i="16"/>
  <c r="B899" i="16"/>
  <c r="B900" i="16"/>
  <c r="AB900" i="16" s="1"/>
  <c r="B901" i="16"/>
  <c r="B902" i="16"/>
  <c r="B903" i="16"/>
  <c r="B904" i="16"/>
  <c r="B905" i="16"/>
  <c r="B906" i="16"/>
  <c r="B907" i="16"/>
  <c r="B908" i="16"/>
  <c r="B909" i="16"/>
  <c r="B910" i="16"/>
  <c r="B911" i="16"/>
  <c r="B912" i="16"/>
  <c r="AB912" i="16" s="1"/>
  <c r="B913" i="16"/>
  <c r="B914" i="16"/>
  <c r="B915" i="16"/>
  <c r="B916" i="16"/>
  <c r="B917" i="16"/>
  <c r="B918" i="16"/>
  <c r="B919" i="16"/>
  <c r="B920" i="16"/>
  <c r="AB920" i="16" s="1"/>
  <c r="B921" i="16"/>
  <c r="B922" i="16"/>
  <c r="AB922" i="16" s="1"/>
  <c r="B923" i="16"/>
  <c r="B924" i="16"/>
  <c r="B925" i="16"/>
  <c r="B926" i="16"/>
  <c r="B927" i="16"/>
  <c r="B928" i="16"/>
  <c r="AB928" i="16" s="1"/>
  <c r="B929" i="16"/>
  <c r="B930" i="16"/>
  <c r="B931" i="16"/>
  <c r="B932" i="16"/>
  <c r="B933" i="16"/>
  <c r="B934" i="16"/>
  <c r="B935" i="16"/>
  <c r="B936" i="16"/>
  <c r="AB936" i="16" s="1"/>
  <c r="B937" i="16"/>
  <c r="B938" i="16"/>
  <c r="AB938" i="16" s="1"/>
  <c r="B939" i="16"/>
  <c r="B940" i="16"/>
  <c r="B941" i="16"/>
  <c r="B942" i="16"/>
  <c r="B943" i="16"/>
  <c r="B944" i="16"/>
  <c r="AB944" i="16" s="1"/>
  <c r="B945" i="16"/>
  <c r="B946" i="16"/>
  <c r="B947" i="16"/>
  <c r="B948" i="16"/>
  <c r="B949" i="16"/>
  <c r="B950" i="16"/>
  <c r="B951" i="16"/>
  <c r="B952" i="16"/>
  <c r="AB952" i="16" s="1"/>
  <c r="B953" i="16"/>
  <c r="B954" i="16"/>
  <c r="AB954" i="16" s="1"/>
  <c r="B955" i="16"/>
  <c r="B956" i="16"/>
  <c r="B957" i="16"/>
  <c r="B958" i="16"/>
  <c r="B959" i="16"/>
  <c r="B960" i="16"/>
  <c r="AB960" i="16" s="1"/>
  <c r="B961" i="16"/>
  <c r="B962" i="16"/>
  <c r="B963" i="16"/>
  <c r="B964" i="16"/>
  <c r="B965" i="16"/>
  <c r="B966" i="16"/>
  <c r="B967" i="16"/>
  <c r="B968" i="16"/>
  <c r="B969" i="16"/>
  <c r="B970" i="16"/>
  <c r="B971" i="16"/>
  <c r="B972" i="16"/>
  <c r="AB972" i="16" s="1"/>
  <c r="B973" i="16"/>
  <c r="B974" i="16"/>
  <c r="B975" i="16"/>
  <c r="B976" i="16"/>
  <c r="B977" i="16"/>
  <c r="B978" i="16"/>
  <c r="B979" i="16"/>
  <c r="B980" i="16"/>
  <c r="AB980" i="16" s="1"/>
  <c r="B981" i="16"/>
  <c r="B982" i="16"/>
  <c r="AB982" i="16" s="1"/>
  <c r="B983" i="16"/>
  <c r="B984" i="16"/>
  <c r="B985" i="16"/>
  <c r="B986" i="16"/>
  <c r="B987" i="16"/>
  <c r="B988" i="16"/>
  <c r="AB988" i="16" s="1"/>
  <c r="B989" i="16"/>
  <c r="B990" i="16"/>
  <c r="B991" i="16"/>
  <c r="B992" i="16"/>
  <c r="B993" i="16"/>
  <c r="B994" i="16"/>
  <c r="B995" i="16"/>
  <c r="B996" i="16"/>
  <c r="AB996" i="16" s="1"/>
  <c r="B997" i="16"/>
  <c r="B998" i="16"/>
  <c r="AB998" i="16" s="1"/>
  <c r="B999" i="16"/>
  <c r="B1000" i="16"/>
  <c r="B1001" i="16"/>
  <c r="B1002" i="16"/>
  <c r="B1003" i="16"/>
  <c r="B1004" i="16"/>
  <c r="AB1004" i="16" s="1"/>
  <c r="B1005" i="16"/>
  <c r="B1006" i="16"/>
  <c r="B1007" i="16"/>
  <c r="B1008" i="16"/>
  <c r="B1009" i="16"/>
  <c r="B1010" i="16"/>
  <c r="B1011" i="16"/>
  <c r="B1012" i="16"/>
  <c r="AB1012" i="16" s="1"/>
  <c r="B1013" i="16"/>
  <c r="B1014" i="16"/>
  <c r="AB1014" i="16" s="1"/>
  <c r="B1015" i="16"/>
  <c r="B1016" i="16"/>
  <c r="B1017" i="16"/>
  <c r="B1018" i="16"/>
  <c r="B1019" i="16"/>
  <c r="B1020" i="16"/>
  <c r="AB1020" i="16" s="1"/>
  <c r="B1021" i="16"/>
  <c r="B1022" i="16"/>
  <c r="B1023" i="16"/>
  <c r="B1024" i="16"/>
  <c r="B1025" i="16"/>
  <c r="B1026" i="16"/>
  <c r="B1027" i="16"/>
  <c r="B1028" i="16"/>
  <c r="B1029" i="16"/>
  <c r="B1030" i="16"/>
  <c r="B1031" i="16"/>
  <c r="B1032" i="16"/>
  <c r="AB1032" i="16" s="1"/>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AB1072" i="16" s="1"/>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AB1100" i="16" s="1"/>
  <c r="B1101" i="16"/>
  <c r="B1102" i="16"/>
  <c r="B1103" i="16"/>
  <c r="B1104" i="16"/>
  <c r="B1105" i="16"/>
  <c r="B1106" i="16"/>
  <c r="B1107" i="16"/>
  <c r="B1108" i="16"/>
  <c r="B1109" i="16"/>
  <c r="B1110" i="16"/>
  <c r="B1111" i="16"/>
  <c r="B1112" i="16"/>
  <c r="B1113" i="16"/>
  <c r="B1114" i="16"/>
  <c r="B1115" i="16"/>
  <c r="B1116" i="16"/>
  <c r="B1117" i="16"/>
  <c r="B1118" i="16"/>
  <c r="B1119" i="16"/>
  <c r="B1120" i="16"/>
  <c r="AB1120" i="16" s="1"/>
  <c r="B1121" i="16"/>
  <c r="B1122" i="16"/>
  <c r="B1123" i="16"/>
  <c r="B1124" i="16"/>
  <c r="B1125" i="16"/>
  <c r="B1126" i="16"/>
  <c r="B1127" i="16"/>
  <c r="B1128" i="16"/>
  <c r="B1129" i="16"/>
  <c r="B1130" i="16"/>
  <c r="B1131" i="16"/>
  <c r="B1132" i="16"/>
  <c r="AB1132" i="16" s="1"/>
  <c r="B1133" i="16"/>
  <c r="B1134" i="16"/>
  <c r="B1135" i="16"/>
  <c r="B1136" i="16"/>
  <c r="B1137" i="16"/>
  <c r="B1138" i="16"/>
  <c r="B1139" i="16"/>
  <c r="B1140" i="16"/>
  <c r="B1141" i="16"/>
  <c r="B1142" i="16"/>
  <c r="B1143" i="16"/>
  <c r="B1144" i="16"/>
  <c r="B1145" i="16"/>
  <c r="B1146" i="16"/>
  <c r="B1147" i="16"/>
  <c r="B1148" i="16"/>
  <c r="AB1148" i="16" s="1"/>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AB1172" i="16" s="1"/>
  <c r="B1173" i="16"/>
  <c r="B1174" i="16"/>
  <c r="B1175" i="16"/>
  <c r="B1176" i="16"/>
  <c r="B1177" i="16"/>
  <c r="B1178" i="16"/>
  <c r="B1179" i="16"/>
  <c r="B1180" i="16"/>
  <c r="B1181" i="16"/>
  <c r="B1182" i="16"/>
  <c r="B1183" i="16"/>
  <c r="B1184" i="16"/>
  <c r="AB1184" i="16" s="1"/>
  <c r="B1185" i="16"/>
  <c r="B1186" i="16"/>
  <c r="B1187" i="16"/>
  <c r="B1188" i="16"/>
  <c r="B1189" i="16"/>
  <c r="B1190" i="16"/>
  <c r="B1191" i="16"/>
  <c r="B1192" i="16"/>
  <c r="B1193" i="16"/>
  <c r="B1194" i="16"/>
  <c r="B1195" i="16"/>
  <c r="B1196" i="16"/>
  <c r="B1197" i="16"/>
  <c r="B1198" i="16"/>
  <c r="B1199" i="16"/>
  <c r="B1200" i="16"/>
  <c r="AB1200" i="16" s="1"/>
  <c r="B1201" i="16"/>
  <c r="B1202" i="16"/>
  <c r="B1203" i="16"/>
  <c r="B1204" i="16"/>
  <c r="B1205" i="16"/>
  <c r="B1206" i="16"/>
  <c r="B1207" i="16"/>
  <c r="B1208" i="16"/>
  <c r="B1209" i="16"/>
  <c r="B1210" i="16"/>
  <c r="B1211" i="16"/>
  <c r="B1212" i="16"/>
  <c r="B1213" i="16"/>
  <c r="B1214" i="16"/>
  <c r="AB1214" i="16" s="1"/>
  <c r="B1215" i="16"/>
  <c r="B1216" i="16"/>
  <c r="B1217" i="16"/>
  <c r="B1218" i="16"/>
  <c r="B1219" i="16"/>
  <c r="B1220" i="16"/>
  <c r="B1221" i="16"/>
  <c r="B1222" i="16"/>
  <c r="B1223" i="16"/>
  <c r="B1224" i="16"/>
  <c r="B1225" i="16"/>
  <c r="B1226" i="16"/>
  <c r="B1227" i="16"/>
  <c r="B1228" i="16"/>
  <c r="AB1228" i="16" s="1"/>
  <c r="B1229" i="16"/>
  <c r="B1230" i="16"/>
  <c r="B1231" i="16"/>
  <c r="B1232" i="16"/>
  <c r="B1233" i="16"/>
  <c r="B1234" i="16"/>
  <c r="B1235" i="16"/>
  <c r="B1236" i="16"/>
  <c r="B1237" i="16"/>
  <c r="B1238" i="16"/>
  <c r="B1239" i="16"/>
  <c r="B1240" i="16"/>
  <c r="B1241" i="16"/>
  <c r="B1242" i="16"/>
  <c r="B1243" i="16"/>
  <c r="B1244" i="16"/>
  <c r="AB1244" i="16" s="1"/>
  <c r="B1245" i="16"/>
  <c r="B1246" i="16"/>
  <c r="B1247" i="16"/>
  <c r="B1248" i="16"/>
  <c r="B1249" i="16"/>
  <c r="B1250" i="16"/>
  <c r="B1251" i="16"/>
  <c r="B1252" i="16"/>
  <c r="B1253" i="16"/>
  <c r="B1254" i="16"/>
  <c r="AB1254" i="16" s="1"/>
  <c r="B1255" i="16"/>
  <c r="B1256" i="16"/>
  <c r="B1257" i="16"/>
  <c r="B1258" i="16"/>
  <c r="B1259" i="16"/>
  <c r="B1260" i="16"/>
  <c r="B1261" i="16"/>
  <c r="B1262" i="16"/>
  <c r="B1263" i="16"/>
  <c r="B1264" i="16"/>
  <c r="B1265" i="16"/>
  <c r="B1266" i="16"/>
  <c r="B1267" i="16"/>
  <c r="B1268" i="16"/>
  <c r="B1269" i="16"/>
  <c r="B1270" i="16"/>
  <c r="B1271" i="16"/>
  <c r="B1272" i="16"/>
  <c r="AB1272" i="16" s="1"/>
  <c r="B1273" i="16"/>
  <c r="B1274" i="16"/>
  <c r="B1275" i="16"/>
  <c r="B1276" i="16"/>
  <c r="B1277" i="16"/>
  <c r="B1278" i="16"/>
  <c r="AB1278" i="16" s="1"/>
  <c r="B1279" i="16"/>
  <c r="B1280" i="16"/>
  <c r="B1281" i="16"/>
  <c r="B1282" i="16"/>
  <c r="B1283" i="16"/>
  <c r="B1284" i="16"/>
  <c r="B1285" i="16"/>
  <c r="B1286" i="16"/>
  <c r="B1287" i="16"/>
  <c r="B1288" i="16"/>
  <c r="B1289" i="16"/>
  <c r="B1290" i="16"/>
  <c r="B1291" i="16"/>
  <c r="B1292" i="16"/>
  <c r="AB1292" i="16" s="1"/>
  <c r="B1293" i="16"/>
  <c r="B1294" i="16"/>
  <c r="B1295" i="16"/>
  <c r="B1296" i="16"/>
  <c r="B1297" i="16"/>
  <c r="B1298" i="16"/>
  <c r="B1299" i="16"/>
  <c r="B1300" i="16"/>
  <c r="B1301" i="16"/>
  <c r="B1302" i="16"/>
  <c r="B1303" i="16"/>
  <c r="B1304" i="16"/>
  <c r="AB1304" i="16" s="1"/>
  <c r="B1305" i="16"/>
  <c r="B1306" i="16"/>
  <c r="B1307" i="16"/>
  <c r="B1308" i="16"/>
  <c r="B1309" i="16"/>
  <c r="B1310" i="16"/>
  <c r="B1311" i="16"/>
  <c r="B1312" i="16"/>
  <c r="B1313" i="16"/>
  <c r="B1314" i="16"/>
  <c r="B1315" i="16"/>
  <c r="B1316" i="16"/>
  <c r="B1317" i="16"/>
  <c r="B1318" i="16"/>
  <c r="B1319" i="16"/>
  <c r="B1320" i="16"/>
  <c r="AB1320" i="16" s="1"/>
  <c r="B1321" i="16"/>
  <c r="B1322" i="16"/>
  <c r="B1323" i="16"/>
  <c r="B1324" i="16"/>
  <c r="B1325" i="16"/>
  <c r="B1326" i="16"/>
  <c r="B1327" i="16"/>
  <c r="B1328" i="16"/>
  <c r="B1329" i="16"/>
  <c r="B1330" i="16"/>
  <c r="B1331" i="16"/>
  <c r="B1332" i="16"/>
  <c r="AB1332" i="16" s="1"/>
  <c r="B1333" i="16"/>
  <c r="B1334" i="16"/>
  <c r="B1335" i="16"/>
  <c r="B1336" i="16"/>
  <c r="B1337" i="16"/>
  <c r="B1338" i="16"/>
  <c r="B1339" i="16"/>
  <c r="B1340" i="16"/>
  <c r="B1341" i="16"/>
  <c r="B1342" i="16"/>
  <c r="B1343" i="16"/>
  <c r="B1344" i="16"/>
  <c r="B1345" i="16"/>
  <c r="B1346" i="16"/>
  <c r="B1347" i="16"/>
  <c r="B1348" i="16"/>
  <c r="B1349" i="16"/>
  <c r="B1350" i="16"/>
  <c r="AB1350" i="16" s="1"/>
  <c r="B1351" i="16"/>
  <c r="B1352" i="16"/>
  <c r="B1353" i="16"/>
  <c r="B1354" i="16"/>
  <c r="B1355" i="16"/>
  <c r="B1356" i="16"/>
  <c r="B1357" i="16"/>
  <c r="B1358" i="16"/>
  <c r="B1359" i="16"/>
  <c r="B1360" i="16"/>
  <c r="B1361" i="16"/>
  <c r="B1362" i="16"/>
  <c r="B1363" i="16"/>
  <c r="B1364" i="16"/>
  <c r="B1365" i="16"/>
  <c r="B1366" i="16"/>
  <c r="B1367" i="16"/>
  <c r="B1368" i="16"/>
  <c r="AB1368" i="16" s="1"/>
  <c r="B1369" i="16"/>
  <c r="B1370" i="16"/>
  <c r="B1371" i="16"/>
  <c r="B1372" i="16"/>
  <c r="B1373" i="16"/>
  <c r="B1374" i="16"/>
  <c r="B1375" i="16"/>
  <c r="B1376" i="16"/>
  <c r="B1377" i="16"/>
  <c r="B1378" i="16"/>
  <c r="B1379" i="16"/>
  <c r="B1380" i="16"/>
  <c r="B1381" i="16"/>
  <c r="B1382" i="16"/>
  <c r="B1383" i="16"/>
  <c r="B1384" i="16"/>
  <c r="B1385" i="16"/>
  <c r="B1386" i="16"/>
  <c r="B1387" i="16"/>
  <c r="B1388" i="16"/>
  <c r="AB1388" i="16" s="1"/>
  <c r="B1389" i="16"/>
  <c r="B1390" i="16"/>
  <c r="B1391" i="16"/>
  <c r="B1392" i="16"/>
  <c r="B1393" i="16"/>
  <c r="B1394" i="16"/>
  <c r="B1395" i="16"/>
  <c r="B1396" i="16"/>
  <c r="B1397" i="16"/>
  <c r="B1398" i="16"/>
  <c r="B1399" i="16"/>
  <c r="B1400" i="16"/>
  <c r="B1401" i="16"/>
  <c r="B1402" i="16"/>
  <c r="B1403" i="16"/>
  <c r="B1404" i="16"/>
  <c r="B1405" i="16"/>
  <c r="B1406" i="16"/>
  <c r="B1407" i="16"/>
  <c r="B1408" i="16"/>
  <c r="AB1408" i="16" s="1"/>
  <c r="B1409" i="16"/>
  <c r="B1410" i="16"/>
  <c r="B1411" i="16"/>
  <c r="B1412" i="16"/>
  <c r="B1413" i="16"/>
  <c r="B1414" i="16"/>
  <c r="B1415" i="16"/>
  <c r="B1416" i="16"/>
  <c r="B1417" i="16"/>
  <c r="B1418" i="16"/>
  <c r="B1419" i="16"/>
  <c r="B1420" i="16"/>
  <c r="B1421" i="16"/>
  <c r="AB1421" i="16" s="1"/>
  <c r="B1422" i="16"/>
  <c r="B1423" i="16"/>
  <c r="B1424" i="16"/>
  <c r="B1425" i="16"/>
  <c r="B1426" i="16"/>
  <c r="B1427" i="16"/>
  <c r="B1428" i="16"/>
  <c r="B1429" i="16"/>
  <c r="B1430" i="16"/>
  <c r="B1431" i="16"/>
  <c r="B1432" i="16"/>
  <c r="B1433" i="16"/>
  <c r="B1434" i="16"/>
  <c r="B1435" i="16"/>
  <c r="B1436" i="16"/>
  <c r="B1437" i="16"/>
  <c r="AB1437" i="16" s="1"/>
  <c r="B1438" i="16"/>
  <c r="B1439" i="16"/>
  <c r="B1440" i="16"/>
  <c r="B1441" i="16"/>
  <c r="B1442" i="16"/>
  <c r="B1443" i="16"/>
  <c r="B1444" i="16"/>
  <c r="B1445" i="16"/>
  <c r="B1446" i="16"/>
  <c r="B1447" i="16"/>
  <c r="B1448" i="16"/>
  <c r="B1449" i="16"/>
  <c r="B1450" i="16"/>
  <c r="B1451" i="16"/>
  <c r="B1452" i="16"/>
  <c r="B1453" i="16"/>
  <c r="B1454" i="16"/>
  <c r="B1455" i="16"/>
  <c r="B1456" i="16"/>
  <c r="AB1456" i="16" s="1"/>
  <c r="B1457" i="16"/>
  <c r="B1458" i="16"/>
  <c r="B1459" i="16"/>
  <c r="B1460" i="16"/>
  <c r="B1461" i="16"/>
  <c r="B1462" i="16"/>
  <c r="B1463" i="16"/>
  <c r="B1464" i="16"/>
  <c r="B1465" i="16"/>
  <c r="B1466" i="16"/>
  <c r="B1467" i="16"/>
  <c r="B1468" i="16"/>
  <c r="B1469" i="16"/>
  <c r="B1470" i="16"/>
  <c r="B1471" i="16"/>
  <c r="B1472" i="16"/>
  <c r="AB1472" i="16" s="1"/>
  <c r="B1473" i="16"/>
  <c r="B1474" i="16"/>
  <c r="B1475" i="16"/>
  <c r="B1476" i="16"/>
  <c r="AB1476" i="16" s="1"/>
  <c r="B1477" i="16"/>
  <c r="B1478" i="16"/>
  <c r="B1479" i="16"/>
  <c r="B1480" i="16"/>
  <c r="B1481" i="16"/>
  <c r="B1482" i="16"/>
  <c r="B1483" i="16"/>
  <c r="B1484" i="16"/>
  <c r="B1485" i="16"/>
  <c r="B1486" i="16"/>
  <c r="B1487" i="16"/>
  <c r="B1488" i="16"/>
  <c r="B1489" i="16"/>
  <c r="B1490" i="16"/>
  <c r="B1491" i="16"/>
  <c r="B1492" i="16"/>
  <c r="B1493" i="16"/>
  <c r="B1494" i="16"/>
  <c r="AB1494" i="16" s="1"/>
  <c r="B1495" i="16"/>
  <c r="B1496" i="16"/>
  <c r="B1497" i="16"/>
  <c r="B1498" i="16"/>
  <c r="B1499" i="16"/>
  <c r="B1500" i="16"/>
  <c r="B1501" i="16"/>
  <c r="B1502" i="16"/>
  <c r="B1503" i="16"/>
  <c r="B1504" i="16"/>
  <c r="B1505" i="16"/>
  <c r="AB1505" i="16" s="1"/>
  <c r="B1506" i="16"/>
  <c r="B1507" i="16"/>
  <c r="B1508" i="16"/>
  <c r="B1509" i="16"/>
  <c r="B1510" i="16"/>
  <c r="B1511" i="16"/>
  <c r="B1512" i="16"/>
  <c r="B1513" i="16"/>
  <c r="B1514" i="16"/>
  <c r="B1515" i="16"/>
  <c r="B1516" i="16"/>
  <c r="B1517" i="16"/>
  <c r="B1518" i="16"/>
  <c r="B1519" i="16"/>
  <c r="B1520" i="16"/>
  <c r="B1521" i="16"/>
  <c r="AB1521" i="16" s="1"/>
  <c r="B1522" i="16"/>
  <c r="B1523" i="16"/>
  <c r="B1524" i="16"/>
  <c r="B1525" i="16"/>
  <c r="B1526" i="16"/>
  <c r="B1527" i="16"/>
  <c r="B1528" i="16"/>
  <c r="B1529" i="16"/>
  <c r="B1530" i="16"/>
  <c r="B1531" i="16"/>
  <c r="B1532" i="16"/>
  <c r="B1533" i="16"/>
  <c r="B1534" i="16"/>
  <c r="B1535" i="16"/>
  <c r="B1536" i="16"/>
  <c r="AB1536" i="16" s="1"/>
  <c r="B1537" i="16"/>
  <c r="B1538" i="16"/>
  <c r="B1539" i="16"/>
  <c r="B1540" i="16"/>
  <c r="B1541" i="16"/>
  <c r="B1542" i="16"/>
  <c r="AB1542" i="16" s="1"/>
  <c r="B1543" i="16"/>
  <c r="B1544" i="16"/>
  <c r="B1545" i="16"/>
  <c r="B1546" i="16"/>
  <c r="B1547" i="16"/>
  <c r="B1548" i="16"/>
  <c r="B1549" i="16"/>
  <c r="B1550" i="16"/>
  <c r="B1551" i="16"/>
  <c r="B1552" i="16"/>
  <c r="B1553" i="16"/>
  <c r="B1554" i="16"/>
  <c r="B1555" i="16"/>
  <c r="B1556" i="16"/>
  <c r="AB1556" i="16" s="1"/>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AB1584" i="16" s="1"/>
  <c r="B1585" i="16"/>
  <c r="B1586" i="16"/>
  <c r="B1587" i="16"/>
  <c r="B1588" i="16"/>
  <c r="B1589" i="16"/>
  <c r="B1590" i="16"/>
  <c r="B1591" i="16"/>
  <c r="B1592" i="16"/>
  <c r="AB1592" i="16" s="1"/>
  <c r="B1593" i="16"/>
  <c r="B1594" i="16"/>
  <c r="B1595" i="16"/>
  <c r="B1596" i="16"/>
  <c r="AB1596" i="16" s="1"/>
  <c r="B1597" i="16"/>
  <c r="B1598" i="16"/>
  <c r="B1599" i="16"/>
  <c r="B1600" i="16"/>
  <c r="B1601" i="16"/>
  <c r="B1602" i="16"/>
  <c r="B1603" i="16"/>
  <c r="B1604" i="16"/>
  <c r="B1605" i="16"/>
  <c r="B1606" i="16"/>
  <c r="B1607" i="16"/>
  <c r="B1608" i="16"/>
  <c r="B1609" i="16"/>
  <c r="AB1609" i="16" s="1"/>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AB1644" i="16" s="1"/>
  <c r="B1645" i="16"/>
  <c r="B1646" i="16"/>
  <c r="B1647" i="16"/>
  <c r="B1648" i="16"/>
  <c r="B1649" i="16"/>
  <c r="B1650" i="16"/>
  <c r="B1651" i="16"/>
  <c r="B1652" i="16"/>
  <c r="B1653" i="16"/>
  <c r="B1654" i="16"/>
  <c r="B1655" i="16"/>
  <c r="B1656" i="16"/>
  <c r="B1657" i="16"/>
  <c r="AB1657" i="16" s="1"/>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AB1694" i="16" s="1"/>
  <c r="B1695" i="16"/>
  <c r="B1696" i="16"/>
  <c r="B1697" i="16"/>
  <c r="B1698" i="16"/>
  <c r="B1699" i="16"/>
  <c r="B1700" i="16"/>
  <c r="B1701" i="16"/>
  <c r="B1702" i="16"/>
  <c r="B1703" i="16"/>
  <c r="B1704" i="16"/>
  <c r="B1705" i="16"/>
  <c r="AB1705" i="16" s="1"/>
  <c r="B1706" i="16"/>
  <c r="B1707" i="16"/>
  <c r="B1708" i="16"/>
  <c r="B1709" i="16"/>
  <c r="B1710" i="16"/>
  <c r="B1711" i="16"/>
  <c r="B1712" i="16"/>
  <c r="AB1712" i="16" s="1"/>
  <c r="B1713" i="16"/>
  <c r="B1714" i="16"/>
  <c r="B1715" i="16"/>
  <c r="B1716" i="16"/>
  <c r="B1717" i="16"/>
  <c r="B1718" i="16"/>
  <c r="AB1718" i="16" s="1"/>
  <c r="B1719" i="16"/>
  <c r="B1720" i="16"/>
  <c r="B1721" i="16"/>
  <c r="B1722" i="16"/>
  <c r="B1723" i="16"/>
  <c r="B1724" i="16"/>
  <c r="B1725" i="16"/>
  <c r="B1726" i="16"/>
  <c r="B1727" i="16"/>
  <c r="B1728" i="16"/>
  <c r="B1729" i="16"/>
  <c r="AB1729" i="16" s="1"/>
  <c r="B1730" i="16"/>
  <c r="B1731" i="16"/>
  <c r="B1732" i="16"/>
  <c r="B1733" i="16"/>
  <c r="B1734" i="16"/>
  <c r="B1735" i="16"/>
  <c r="B1736" i="16"/>
  <c r="AB1736" i="16" s="1"/>
  <c r="B1737" i="16"/>
  <c r="B1738" i="16"/>
  <c r="B1739" i="16"/>
  <c r="B1740" i="16"/>
  <c r="B1741" i="16"/>
  <c r="B1742" i="16"/>
  <c r="AB1742" i="16" s="1"/>
  <c r="B1743" i="16"/>
  <c r="B1744" i="16"/>
  <c r="B1745" i="16"/>
  <c r="B1746" i="16"/>
  <c r="B1747" i="16"/>
  <c r="B1748" i="16"/>
  <c r="B1749" i="16"/>
  <c r="B1750" i="16"/>
  <c r="B1751" i="16"/>
  <c r="B1752" i="16"/>
  <c r="B1753" i="16"/>
  <c r="AB1753" i="16" s="1"/>
  <c r="B1754" i="16"/>
  <c r="B1755" i="16"/>
  <c r="B1756" i="16"/>
  <c r="B1757" i="16"/>
  <c r="B1758" i="16"/>
  <c r="B1759" i="16"/>
  <c r="B1760" i="16"/>
  <c r="AB1760" i="16" s="1"/>
  <c r="B1761" i="16"/>
  <c r="B1762" i="16"/>
  <c r="B1763" i="16"/>
  <c r="B1764" i="16"/>
  <c r="AB1764" i="16" s="1"/>
  <c r="B1765" i="16"/>
  <c r="B1766" i="16"/>
  <c r="B1767" i="16"/>
  <c r="B1768" i="16"/>
  <c r="B1769" i="16"/>
  <c r="B1770" i="16"/>
  <c r="B1771" i="16"/>
  <c r="B1772" i="16"/>
  <c r="B1773" i="16"/>
  <c r="B1774" i="16"/>
  <c r="B1775" i="16"/>
  <c r="B1776" i="16"/>
  <c r="AB1776" i="16" s="1"/>
  <c r="B1777" i="16"/>
  <c r="B1778" i="16"/>
  <c r="B1779" i="16"/>
  <c r="B1780" i="16"/>
  <c r="B1781" i="16"/>
  <c r="B1782" i="16"/>
  <c r="AB1782" i="16" s="1"/>
  <c r="B1783" i="16"/>
  <c r="B1784" i="16"/>
  <c r="B1785" i="16"/>
  <c r="B1786" i="16"/>
  <c r="B1787" i="16"/>
  <c r="B1788" i="16"/>
  <c r="AB1788" i="16" s="1"/>
  <c r="B1789" i="16"/>
  <c r="B1790" i="16"/>
  <c r="B1791" i="16"/>
  <c r="B1792" i="16"/>
  <c r="B1793" i="16"/>
  <c r="B1794" i="16"/>
  <c r="B1795" i="16"/>
  <c r="B1796" i="16"/>
  <c r="B1797" i="16"/>
  <c r="B1798" i="16"/>
  <c r="B1799" i="16"/>
  <c r="B1800" i="16"/>
  <c r="B1801" i="16"/>
  <c r="B1802" i="16"/>
  <c r="B1803" i="16"/>
  <c r="B1804" i="16"/>
  <c r="AB1804" i="16" s="1"/>
  <c r="B1805" i="16"/>
  <c r="B1806" i="16"/>
  <c r="B1807" i="16"/>
  <c r="B1808" i="16"/>
  <c r="B1809" i="16"/>
  <c r="B1810" i="16"/>
  <c r="AB1810" i="16" s="1"/>
  <c r="B1811" i="16"/>
  <c r="B1812" i="16"/>
  <c r="B1813" i="16"/>
  <c r="B1814" i="16"/>
  <c r="B1815" i="16"/>
  <c r="B1816" i="16"/>
  <c r="AB1816" i="16" s="1"/>
  <c r="B1817" i="16"/>
  <c r="B1818" i="16"/>
  <c r="B1819" i="16"/>
  <c r="B1820" i="16"/>
  <c r="AB1820" i="16" s="1"/>
  <c r="B1821" i="16"/>
  <c r="B1822" i="16"/>
  <c r="B1823" i="16"/>
  <c r="B1824" i="16"/>
  <c r="B1825" i="16"/>
  <c r="B1826" i="16"/>
  <c r="B1827" i="16"/>
  <c r="B1828" i="16"/>
  <c r="B1829" i="16"/>
  <c r="B1830" i="16"/>
  <c r="AB1830" i="16" s="1"/>
  <c r="B1831" i="16"/>
  <c r="B1832" i="16"/>
  <c r="B1833" i="16"/>
  <c r="B1834" i="16"/>
  <c r="B1835" i="16"/>
  <c r="B1836" i="16"/>
  <c r="B1837" i="16"/>
  <c r="B1838" i="16"/>
  <c r="B1839" i="16"/>
  <c r="B1840" i="16"/>
  <c r="B1841" i="16"/>
  <c r="B1842" i="16"/>
  <c r="B1843" i="16"/>
  <c r="B1844" i="16"/>
  <c r="AB1844" i="16" s="1"/>
  <c r="B1845" i="16"/>
  <c r="B1846" i="16"/>
  <c r="B1847" i="16"/>
  <c r="B1848" i="16"/>
  <c r="B1849" i="16"/>
  <c r="B1850" i="16"/>
  <c r="B1851" i="16"/>
  <c r="B1852" i="16"/>
  <c r="B1853" i="16"/>
  <c r="B1854" i="16"/>
  <c r="B1855" i="16"/>
  <c r="B1856" i="16"/>
  <c r="AB1856" i="16" s="1"/>
  <c r="B1857" i="16"/>
  <c r="B1858" i="16"/>
  <c r="B1859" i="16"/>
  <c r="B1860" i="16"/>
  <c r="B1861" i="16"/>
  <c r="B1862" i="16"/>
  <c r="B1863" i="16"/>
  <c r="B1864" i="16"/>
  <c r="AB1864" i="16" s="1"/>
  <c r="B1865" i="16"/>
  <c r="B1866" i="16"/>
  <c r="B1867" i="16"/>
  <c r="B1868" i="16"/>
  <c r="B1869" i="16"/>
  <c r="B1870" i="16"/>
  <c r="AB1870" i="16" s="1"/>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AB1898" i="16" s="1"/>
  <c r="B1899" i="16"/>
  <c r="B1900" i="16"/>
  <c r="B1901" i="16"/>
  <c r="B1902" i="16"/>
  <c r="B1903" i="16"/>
  <c r="B1904" i="16"/>
  <c r="AB1904" i="16" s="1"/>
  <c r="B1905" i="16"/>
  <c r="B1906" i="16"/>
  <c r="B1907" i="16"/>
  <c r="B1908" i="16"/>
  <c r="B1909" i="16"/>
  <c r="B1910" i="16"/>
  <c r="AB1910" i="16" s="1"/>
  <c r="B1911" i="16"/>
  <c r="B1912" i="16"/>
  <c r="B1913" i="16"/>
  <c r="B1914" i="16"/>
  <c r="B1915" i="16"/>
  <c r="B1916" i="16"/>
  <c r="AB1916" i="16" s="1"/>
  <c r="B1917" i="16"/>
  <c r="B1918" i="16"/>
  <c r="B1919" i="16"/>
  <c r="B1920" i="16"/>
  <c r="B1921" i="16"/>
  <c r="AB1921" i="16" s="1"/>
  <c r="B1922" i="16"/>
  <c r="B1923" i="16"/>
  <c r="B1924" i="16"/>
  <c r="B1925" i="16"/>
  <c r="B1926" i="16"/>
  <c r="B1927" i="16"/>
  <c r="B1928" i="16"/>
  <c r="AB1928" i="16" s="1"/>
  <c r="B1929" i="16"/>
  <c r="B1930" i="16"/>
  <c r="B1931" i="16"/>
  <c r="B1932" i="16"/>
  <c r="B1933" i="16"/>
  <c r="B1934" i="16"/>
  <c r="AB1934" i="16" s="1"/>
  <c r="B1935" i="16"/>
  <c r="B1936" i="16"/>
  <c r="B1937" i="16"/>
  <c r="B1938" i="16"/>
  <c r="B1939" i="16"/>
  <c r="B1940" i="16"/>
  <c r="B1941" i="16"/>
  <c r="B1942" i="16"/>
  <c r="B1943" i="16"/>
  <c r="B1944" i="16"/>
  <c r="B1945" i="16"/>
  <c r="B1946" i="16"/>
  <c r="AB1946" i="16" s="1"/>
  <c r="B1947" i="16"/>
  <c r="B1948" i="16"/>
  <c r="B1949" i="16"/>
  <c r="B1950" i="16"/>
  <c r="B1951" i="16"/>
  <c r="B1952" i="16"/>
  <c r="B1953" i="16"/>
  <c r="B1954" i="16"/>
  <c r="B1955" i="16"/>
  <c r="B1956" i="16"/>
  <c r="B1957" i="16"/>
  <c r="B1958" i="16"/>
  <c r="B1959" i="16"/>
  <c r="B1960" i="16"/>
  <c r="B1961" i="16"/>
  <c r="AB1961" i="16" s="1"/>
  <c r="B1962" i="16"/>
  <c r="B1963" i="16"/>
  <c r="B1964" i="16"/>
  <c r="B1965" i="16"/>
  <c r="B1966" i="16"/>
  <c r="B1967" i="16"/>
  <c r="B1968" i="16"/>
  <c r="B1969" i="16"/>
  <c r="B1970" i="16"/>
  <c r="B1971" i="16"/>
  <c r="B1972" i="16"/>
  <c r="AB1972" i="16" s="1"/>
  <c r="B1973" i="16"/>
  <c r="B1974" i="16"/>
  <c r="B1975" i="16"/>
  <c r="B1976" i="16"/>
  <c r="B1977" i="16"/>
  <c r="B1978" i="16"/>
  <c r="B1979" i="16"/>
  <c r="B1980" i="16"/>
  <c r="B1981" i="16"/>
  <c r="B1982" i="16"/>
  <c r="B1983" i="16"/>
  <c r="B1984" i="16"/>
  <c r="B1985" i="16"/>
  <c r="B1986" i="16"/>
  <c r="B1987" i="16"/>
  <c r="B1988" i="16"/>
  <c r="AB1988" i="16" s="1"/>
  <c r="B1989" i="16"/>
  <c r="B1990" i="16"/>
  <c r="B1991" i="16"/>
  <c r="B1992" i="16"/>
  <c r="B1993" i="16"/>
  <c r="B1994" i="16"/>
  <c r="B1995" i="16"/>
  <c r="B1996" i="16"/>
  <c r="AB1996" i="16" s="1"/>
  <c r="B1997" i="16"/>
  <c r="B1998" i="16"/>
  <c r="B1999" i="16"/>
  <c r="B2000" i="16"/>
  <c r="B2001" i="16"/>
  <c r="B2002" i="16"/>
  <c r="B2003" i="16"/>
  <c r="B2004" i="16"/>
  <c r="AB2004" i="16" s="1"/>
  <c r="B2005" i="16"/>
  <c r="B2006" i="16"/>
  <c r="B2007" i="16"/>
  <c r="B2008" i="16"/>
  <c r="B2009" i="16"/>
  <c r="B2010" i="16"/>
  <c r="AB2010" i="16" s="1"/>
  <c r="B2011" i="16"/>
  <c r="B2012" i="16"/>
  <c r="B2013" i="16"/>
  <c r="B2014" i="16"/>
  <c r="B2015" i="16"/>
  <c r="B2016" i="16"/>
  <c r="B2017" i="16"/>
  <c r="B2018" i="16"/>
  <c r="B2019" i="16"/>
  <c r="B2020" i="16"/>
  <c r="B2021" i="16"/>
  <c r="B2022" i="16"/>
  <c r="B2023" i="16"/>
  <c r="B2024" i="16"/>
  <c r="B2025" i="16"/>
  <c r="B2026" i="16"/>
  <c r="AB2026" i="16" s="1"/>
  <c r="B2027" i="16"/>
  <c r="B2028" i="16"/>
  <c r="B2029" i="16"/>
  <c r="B2030" i="16"/>
  <c r="B2031" i="16"/>
  <c r="B2032" i="16"/>
  <c r="AB2032" i="16" s="1"/>
  <c r="B2033" i="16"/>
  <c r="B2034" i="16"/>
  <c r="B2035" i="16"/>
  <c r="B2036" i="16"/>
  <c r="B2037" i="16"/>
  <c r="B2038" i="16"/>
  <c r="B2039" i="16"/>
  <c r="B2040" i="16"/>
  <c r="B2041" i="16"/>
  <c r="B2042" i="16"/>
  <c r="AB2042" i="16" s="1"/>
  <c r="B2043" i="16"/>
  <c r="B2044" i="16"/>
  <c r="B2045" i="16"/>
  <c r="B2046" i="16"/>
  <c r="B2047" i="16"/>
  <c r="B2048" i="16"/>
  <c r="AB2048" i="16" s="1"/>
  <c r="B2049" i="16"/>
  <c r="B2050" i="16"/>
  <c r="B2051" i="16"/>
  <c r="B2052" i="16"/>
  <c r="B2053" i="16"/>
  <c r="B2054" i="16"/>
  <c r="B2055" i="16"/>
  <c r="B2056" i="16"/>
  <c r="AB2056" i="16" s="1"/>
  <c r="B2057" i="16"/>
  <c r="B2058" i="16"/>
  <c r="B2059" i="16"/>
  <c r="B2060" i="16"/>
  <c r="B2061" i="16"/>
  <c r="B2062" i="16"/>
  <c r="B2063" i="16"/>
  <c r="B2064" i="16"/>
  <c r="B2065" i="16"/>
  <c r="B2066" i="16"/>
  <c r="B2067" i="16"/>
  <c r="B2068" i="16"/>
  <c r="B2069" i="16"/>
  <c r="B2070" i="16"/>
  <c r="B2071" i="16"/>
  <c r="B2072" i="16"/>
  <c r="AB2072" i="16" s="1"/>
  <c r="B2073" i="16"/>
  <c r="B2074" i="16"/>
  <c r="B2075" i="16"/>
  <c r="B2076" i="16"/>
  <c r="B2077" i="16"/>
  <c r="B2078" i="16"/>
  <c r="B2079" i="16"/>
  <c r="B2080" i="16"/>
  <c r="B2081" i="16"/>
  <c r="B2082" i="16"/>
  <c r="B2083" i="16"/>
  <c r="B2084" i="16"/>
  <c r="B2085" i="16"/>
  <c r="B2086" i="16"/>
  <c r="AB2086" i="16" s="1"/>
  <c r="B2087" i="16"/>
  <c r="B2088" i="16"/>
  <c r="B2089" i="16"/>
  <c r="B2090" i="16"/>
  <c r="B2091" i="16"/>
  <c r="B2092" i="16"/>
  <c r="B2093" i="16"/>
  <c r="B2094" i="16"/>
  <c r="B2095" i="16"/>
  <c r="B2096" i="16"/>
  <c r="B2097" i="16"/>
  <c r="B2098" i="16"/>
  <c r="B2099" i="16"/>
  <c r="B2100" i="16"/>
  <c r="B2101" i="16"/>
  <c r="B2102" i="16"/>
  <c r="AB2102" i="16" s="1"/>
  <c r="B2103" i="16"/>
  <c r="B2104" i="16"/>
  <c r="B2105" i="16"/>
  <c r="B2106" i="16"/>
  <c r="B2107" i="16"/>
  <c r="B2108" i="16"/>
  <c r="B2109" i="16"/>
  <c r="B2110" i="16"/>
  <c r="B2111" i="16"/>
  <c r="B2112" i="16"/>
  <c r="B2113" i="16"/>
  <c r="B2114" i="16"/>
  <c r="B2115" i="16"/>
  <c r="B2116" i="16"/>
  <c r="B2117" i="16"/>
  <c r="B2118" i="16"/>
  <c r="B2119" i="16"/>
  <c r="B2120" i="16"/>
  <c r="AB2120" i="16" s="1"/>
  <c r="B2121" i="16"/>
  <c r="B2122" i="16"/>
  <c r="B2123" i="16"/>
  <c r="B2124" i="16"/>
  <c r="B2125" i="16"/>
  <c r="B2126" i="16"/>
  <c r="B2127" i="16"/>
  <c r="B2128" i="16"/>
  <c r="B2129" i="16"/>
  <c r="B2130" i="16"/>
  <c r="B2131" i="16"/>
  <c r="B2132" i="16"/>
  <c r="B2133" i="16"/>
  <c r="B2134" i="16"/>
  <c r="B2135" i="16"/>
  <c r="B2136" i="16"/>
  <c r="B2137" i="16"/>
  <c r="B2138" i="16"/>
  <c r="AB2138" i="16" s="1"/>
  <c r="B2139" i="16"/>
  <c r="B2140" i="16"/>
  <c r="B2141" i="16"/>
  <c r="B2142" i="16"/>
  <c r="B2143" i="16"/>
  <c r="B2144" i="16"/>
  <c r="B2145" i="16"/>
  <c r="B2146" i="16"/>
  <c r="B2147" i="16"/>
  <c r="B2148" i="16"/>
  <c r="AB2148" i="16" s="1"/>
  <c r="B2149" i="16"/>
  <c r="B2150" i="16"/>
  <c r="B2151" i="16"/>
  <c r="B2152" i="16"/>
  <c r="B2153" i="16"/>
  <c r="B2154" i="16"/>
  <c r="B2155" i="16"/>
  <c r="B2156" i="16"/>
  <c r="AB2156" i="16" s="1"/>
  <c r="B2157" i="16"/>
  <c r="B2158" i="16"/>
  <c r="B2159" i="16"/>
  <c r="B2160" i="16"/>
  <c r="B2161" i="16"/>
  <c r="B2162" i="16"/>
  <c r="B2163" i="16"/>
  <c r="B2164" i="16"/>
  <c r="B2165" i="16"/>
  <c r="B2166" i="16"/>
  <c r="B2167" i="16"/>
  <c r="B2168" i="16"/>
  <c r="B2169" i="16"/>
  <c r="B2170" i="16"/>
  <c r="B2171" i="16"/>
  <c r="B2172" i="16"/>
  <c r="B2173" i="16"/>
  <c r="B2174" i="16"/>
  <c r="AB2174" i="16" s="1"/>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AB2204" i="16" s="1"/>
  <c r="B2205" i="16"/>
  <c r="B2206" i="16"/>
  <c r="B2207" i="16"/>
  <c r="B2208" i="16"/>
  <c r="B2209" i="16"/>
  <c r="B2210" i="16"/>
  <c r="B2211" i="16"/>
  <c r="B2212" i="16"/>
  <c r="AB2212" i="16" s="1"/>
  <c r="B2213" i="16"/>
  <c r="B2214" i="16"/>
  <c r="B2215" i="16"/>
  <c r="B2216" i="16"/>
  <c r="B2217" i="16"/>
  <c r="B2218" i="16"/>
  <c r="B2219" i="16"/>
  <c r="B2220" i="16"/>
  <c r="B2221" i="16"/>
  <c r="B2222" i="16"/>
  <c r="B2223" i="16"/>
  <c r="B2224" i="16"/>
  <c r="B2225" i="16"/>
  <c r="B2226" i="16"/>
  <c r="B2227" i="16"/>
  <c r="B2228" i="16"/>
  <c r="B2229" i="16"/>
  <c r="B2230" i="16"/>
  <c r="AB2230" i="16" s="1"/>
  <c r="B2231" i="16"/>
  <c r="B2232" i="16"/>
  <c r="B2233" i="16"/>
  <c r="B2234" i="16"/>
  <c r="B2235" i="16"/>
  <c r="B2236" i="16"/>
  <c r="B2237" i="16"/>
  <c r="B2238" i="16"/>
  <c r="B2239" i="16"/>
  <c r="B2240" i="16"/>
  <c r="AB2240" i="16" s="1"/>
  <c r="B2241" i="16"/>
  <c r="B2242" i="16"/>
  <c r="B2243" i="16"/>
  <c r="B2244" i="16"/>
  <c r="B2245" i="16"/>
  <c r="B2246" i="16"/>
  <c r="B2247" i="16"/>
  <c r="B2248" i="16"/>
  <c r="B2249" i="16"/>
  <c r="B2250" i="16"/>
  <c r="B2251" i="16"/>
  <c r="B2252" i="16"/>
  <c r="AB2252" i="16" s="1"/>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AB2274" i="16" s="1"/>
  <c r="B2275" i="16"/>
  <c r="B2276" i="16"/>
  <c r="B2277" i="16"/>
  <c r="B2278" i="16"/>
  <c r="B2279" i="16"/>
  <c r="B2280" i="16"/>
  <c r="AB2280" i="16" s="1"/>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AB2304" i="16" s="1"/>
  <c r="B2305" i="16"/>
  <c r="B2306" i="16"/>
  <c r="B2307" i="16"/>
  <c r="B2308" i="16"/>
  <c r="B2309" i="16"/>
  <c r="B2310" i="16"/>
  <c r="B2311" i="16"/>
  <c r="B2312" i="16"/>
  <c r="AB2312" i="16" s="1"/>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AB2342" i="16" s="1"/>
  <c r="B2343" i="16"/>
  <c r="B2344" i="16"/>
  <c r="B2345" i="16"/>
  <c r="B2346" i="16"/>
  <c r="B2347" i="16"/>
  <c r="B2348" i="16"/>
  <c r="B2349" i="16"/>
  <c r="B2350" i="16"/>
  <c r="B2351" i="16"/>
  <c r="B2352" i="16"/>
  <c r="AB2352" i="16" s="1"/>
  <c r="B2353" i="16"/>
  <c r="B2354" i="16"/>
  <c r="B2355" i="16"/>
  <c r="B2356" i="16"/>
  <c r="B2357" i="16"/>
  <c r="B2358" i="16"/>
  <c r="B2359" i="16"/>
  <c r="B2360" i="16"/>
  <c r="B2361" i="16"/>
  <c r="B2362" i="16"/>
  <c r="AB2362" i="16" s="1"/>
  <c r="B2363" i="16"/>
  <c r="B2364" i="16"/>
  <c r="B2365" i="16"/>
  <c r="B2366" i="16"/>
  <c r="B2367" i="16"/>
  <c r="B2368" i="16"/>
  <c r="B2369" i="16"/>
  <c r="B2370" i="16"/>
  <c r="B2371" i="16"/>
  <c r="B2372" i="16"/>
  <c r="B2373" i="16"/>
  <c r="B2374" i="16"/>
  <c r="B2375" i="16"/>
  <c r="B2376" i="16"/>
  <c r="B2377" i="16"/>
  <c r="B2378" i="16"/>
  <c r="B2379" i="16"/>
  <c r="B2380" i="16"/>
  <c r="B2381" i="16"/>
  <c r="B2382" i="16"/>
  <c r="AB2382" i="16" s="1"/>
  <c r="B2383" i="16"/>
  <c r="B2384" i="16"/>
  <c r="B2385" i="16"/>
  <c r="B2386" i="16"/>
  <c r="B2387" i="16"/>
  <c r="B2388" i="16"/>
  <c r="B2389" i="16"/>
  <c r="B2390" i="16"/>
  <c r="B2391" i="16"/>
  <c r="B2392" i="16"/>
  <c r="B2393" i="16"/>
  <c r="B2394" i="16"/>
  <c r="B2395" i="16"/>
  <c r="B2396" i="16"/>
  <c r="AB2396" i="16" s="1"/>
  <c r="B2397" i="16"/>
  <c r="B2398" i="16"/>
  <c r="B2399" i="16"/>
  <c r="B2400" i="16"/>
  <c r="B2401" i="16"/>
  <c r="B2402" i="16"/>
  <c r="B2403" i="16"/>
  <c r="B2404" i="16"/>
  <c r="B2405" i="16"/>
  <c r="B2406" i="16"/>
  <c r="AB2406" i="16" s="1"/>
  <c r="B2407" i="16"/>
  <c r="B2408" i="16"/>
  <c r="B2409" i="16"/>
  <c r="B2410" i="16"/>
  <c r="B2411" i="16"/>
  <c r="B2412" i="16"/>
  <c r="B2413" i="16"/>
  <c r="B2414" i="16"/>
  <c r="B2415" i="16"/>
  <c r="B2416" i="16"/>
  <c r="AB2416" i="16" s="1"/>
  <c r="B2417" i="16"/>
  <c r="B2418" i="16"/>
  <c r="B2419" i="16"/>
  <c r="B2420" i="16"/>
  <c r="B2421" i="16"/>
  <c r="B2422" i="16"/>
  <c r="B2423" i="16"/>
  <c r="B2424" i="16"/>
  <c r="B2425" i="16"/>
  <c r="B2426" i="16"/>
  <c r="AB2426" i="16" s="1"/>
  <c r="B2427" i="16"/>
  <c r="B2428" i="16"/>
  <c r="B2429" i="16"/>
  <c r="B2430" i="16"/>
  <c r="B2431" i="16"/>
  <c r="B2432" i="16"/>
  <c r="B2433" i="16"/>
  <c r="B2434" i="16"/>
  <c r="B2435" i="16"/>
  <c r="B2436" i="16"/>
  <c r="AB2436" i="16" s="1"/>
  <c r="B2437" i="16"/>
  <c r="B2438" i="16"/>
  <c r="B2439" i="16"/>
  <c r="B2440" i="16"/>
  <c r="B2441" i="16"/>
  <c r="B2442" i="16"/>
  <c r="B2443" i="16"/>
  <c r="B2444" i="16"/>
  <c r="B2445" i="16"/>
  <c r="B2446" i="16"/>
  <c r="AB2446" i="16" s="1"/>
  <c r="B2447" i="16"/>
  <c r="B2448" i="16"/>
  <c r="B2449" i="16"/>
  <c r="B2450" i="16"/>
  <c r="B2451" i="16"/>
  <c r="B2452" i="16"/>
  <c r="B2453" i="16"/>
  <c r="B2454" i="16"/>
  <c r="B2455" i="16"/>
  <c r="B2456" i="16"/>
  <c r="B2457" i="16"/>
  <c r="B2458" i="16"/>
  <c r="B2459" i="16"/>
  <c r="B2460" i="16"/>
  <c r="AB2460" i="16" s="1"/>
  <c r="B2461" i="16"/>
  <c r="B2462" i="16"/>
  <c r="B2463" i="16"/>
  <c r="B2464" i="16"/>
  <c r="B2465" i="16"/>
  <c r="B2466" i="16"/>
  <c r="B2467" i="16"/>
  <c r="B2468" i="16"/>
  <c r="AB2468" i="16" s="1"/>
  <c r="B2469" i="16"/>
  <c r="B2470" i="16"/>
  <c r="B2471" i="16"/>
  <c r="B2472" i="16"/>
  <c r="B2473" i="16"/>
  <c r="B2474" i="16"/>
  <c r="B2475" i="16"/>
  <c r="B2476" i="16"/>
  <c r="B2477" i="16"/>
  <c r="B2478" i="16"/>
  <c r="B2479" i="16"/>
  <c r="B2480" i="16"/>
  <c r="B2481" i="16"/>
  <c r="B2482" i="16"/>
  <c r="B2483" i="16"/>
  <c r="B2484" i="16"/>
  <c r="B2485" i="16"/>
  <c r="B2486" i="16"/>
  <c r="AB2486" i="16" s="1"/>
  <c r="B2487" i="16"/>
  <c r="B2488" i="16"/>
  <c r="B2489" i="16"/>
  <c r="B2490" i="16"/>
  <c r="B2491" i="16"/>
  <c r="B2492" i="16"/>
  <c r="B2493" i="16"/>
  <c r="B2494" i="16"/>
  <c r="B2495" i="16"/>
  <c r="B2496" i="16"/>
  <c r="AB2496" i="16" s="1"/>
  <c r="B2497" i="16"/>
  <c r="B2498" i="16"/>
  <c r="B2499" i="16"/>
  <c r="B2500" i="16"/>
  <c r="B2501" i="16"/>
  <c r="B2502" i="16"/>
  <c r="AB2502" i="16" s="1"/>
  <c r="B2503" i="16"/>
  <c r="B2504" i="16"/>
  <c r="B20" i="10"/>
  <c r="F25" i="10" s="1"/>
  <c r="F45" i="10" s="1"/>
  <c r="J505" i="14"/>
  <c r="K505" i="14"/>
  <c r="J504" i="14"/>
  <c r="K504" i="14"/>
  <c r="K346" i="14"/>
  <c r="J346" i="14"/>
  <c r="K345" i="14"/>
  <c r="J345" i="14"/>
  <c r="J280" i="14"/>
  <c r="K280" i="14"/>
  <c r="J279" i="14"/>
  <c r="K279" i="14"/>
  <c r="F331" i="16"/>
  <c r="I335" i="16"/>
  <c r="G351" i="16"/>
  <c r="J371" i="16"/>
  <c r="R451" i="16"/>
  <c r="G515" i="16"/>
  <c r="J519" i="16"/>
  <c r="R539" i="16"/>
  <c r="K363" i="14"/>
  <c r="J364" i="14"/>
  <c r="J363" i="14"/>
  <c r="K111" i="14"/>
  <c r="J111" i="14"/>
  <c r="A34" i="13"/>
  <c r="A32" i="13"/>
  <c r="A31" i="13"/>
  <c r="P3" i="4"/>
  <c r="A38" i="2" s="1"/>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s="1"/>
  <c r="B16" i="10"/>
  <c r="F21" i="10" s="1"/>
  <c r="J6" i="14"/>
  <c r="J9" i="14"/>
  <c r="J10" i="14"/>
  <c r="J11" i="14"/>
  <c r="J5" i="14"/>
  <c r="K5" i="14"/>
  <c r="J7" i="14"/>
  <c r="J8" i="14"/>
  <c r="D11" i="4"/>
  <c r="B4" i="10"/>
  <c r="G4" i="10" s="1"/>
  <c r="H4" i="10" s="1"/>
  <c r="D4" i="10" s="1"/>
  <c r="B5" i="10"/>
  <c r="G5" i="10" s="1"/>
  <c r="H5" i="10" s="1"/>
  <c r="D5" i="10" s="1"/>
  <c r="B17" i="10"/>
  <c r="F22" i="10" s="1"/>
  <c r="G17" i="10"/>
  <c r="H17" i="10" s="1"/>
  <c r="B18" i="10"/>
  <c r="F28" i="10"/>
  <c r="F33" i="10" s="1"/>
  <c r="B51" i="10"/>
  <c r="G51" i="10"/>
  <c r="B52" i="10"/>
  <c r="G52" i="10"/>
  <c r="B6" i="10"/>
  <c r="G6" i="10" s="1"/>
  <c r="B22" i="10"/>
  <c r="G22" i="10"/>
  <c r="B23" i="10"/>
  <c r="G23" i="10"/>
  <c r="B28" i="10"/>
  <c r="G28" i="10"/>
  <c r="B9" i="10"/>
  <c r="G9" i="10" s="1"/>
  <c r="H9" i="10" s="1"/>
  <c r="D9" i="10" s="1"/>
  <c r="B8" i="10"/>
  <c r="G8" i="10"/>
  <c r="H8" i="10" s="1"/>
  <c r="D8" i="10" s="1"/>
  <c r="B7" i="10"/>
  <c r="G7" i="10" s="1"/>
  <c r="H7" i="10" s="1"/>
  <c r="D7" i="10" s="1"/>
  <c r="B13" i="10"/>
  <c r="G13" i="10" s="1"/>
  <c r="H13" i="10" s="1"/>
  <c r="D13" i="10" s="1"/>
  <c r="B12" i="10"/>
  <c r="G12" i="10" s="1"/>
  <c r="H12" i="10" s="1"/>
  <c r="D12" i="10" s="1"/>
  <c r="G61" i="10"/>
  <c r="B61" i="10" s="1"/>
  <c r="B31" i="10"/>
  <c r="G31" i="10" s="1"/>
  <c r="B32" i="10"/>
  <c r="G32" i="10"/>
  <c r="B33" i="10"/>
  <c r="G33" i="10"/>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25" i="10" s="1"/>
  <c r="D25" i="10" s="1"/>
  <c r="H14" i="10"/>
  <c r="H61" i="4"/>
  <c r="B86" i="4"/>
  <c r="A11" i="2"/>
  <c r="H1321" i="16"/>
  <c r="F4" i="16"/>
  <c r="B6" i="4"/>
  <c r="B22" i="4"/>
  <c r="A13" i="10" s="1"/>
  <c r="A73" i="2"/>
  <c r="I23" i="10"/>
  <c r="A31" i="2"/>
  <c r="J53" i="10"/>
  <c r="I6" i="10"/>
  <c r="I18" i="10"/>
  <c r="B25" i="3"/>
  <c r="B12" i="3"/>
  <c r="B32" i="3"/>
  <c r="A28" i="2"/>
  <c r="J25" i="10"/>
  <c r="I52" i="10"/>
  <c r="D2" i="4"/>
  <c r="C4" i="14"/>
  <c r="B20" i="4"/>
  <c r="A11" i="10" s="1"/>
  <c r="I55" i="10"/>
  <c r="H1365" i="16"/>
  <c r="J1809" i="16"/>
  <c r="I15" i="10"/>
  <c r="B29" i="3"/>
  <c r="F27" i="10"/>
  <c r="F64" i="10" s="1"/>
  <c r="F47" i="10"/>
  <c r="F30" i="10"/>
  <c r="F40" i="10"/>
  <c r="F62" i="10"/>
  <c r="B2" i="10" s="1"/>
  <c r="F35" i="10"/>
  <c r="I4" i="4"/>
  <c r="J61" i="10"/>
  <c r="J26" i="10"/>
  <c r="M4" i="16"/>
  <c r="A10" i="2"/>
  <c r="A1" i="14"/>
  <c r="A32" i="2"/>
  <c r="C18" i="3"/>
  <c r="J18" i="10"/>
  <c r="A72" i="2"/>
  <c r="C6" i="3"/>
  <c r="F23" i="10"/>
  <c r="H23" i="10" s="1"/>
  <c r="D23" i="10" s="1"/>
  <c r="B39" i="4"/>
  <c r="B51" i="4" s="1"/>
  <c r="A36" i="10" s="1"/>
  <c r="C31" i="3"/>
  <c r="I28" i="10"/>
  <c r="I32" i="10"/>
  <c r="A42" i="2"/>
  <c r="C8" i="3"/>
  <c r="B14" i="3"/>
  <c r="A54" i="2"/>
  <c r="J27" i="10"/>
  <c r="C20" i="3"/>
  <c r="A26" i="2"/>
  <c r="I66" i="10"/>
  <c r="B28" i="4"/>
  <c r="I10" i="10"/>
  <c r="B3" i="3"/>
  <c r="O4" i="16"/>
  <c r="A27" i="2"/>
  <c r="L4" i="16"/>
  <c r="J40" i="10"/>
  <c r="C23" i="3"/>
  <c r="B14" i="4"/>
  <c r="C16" i="3"/>
  <c r="J55" i="10"/>
  <c r="J32" i="10"/>
  <c r="J35" i="10"/>
  <c r="J43" i="10"/>
  <c r="B8" i="3"/>
  <c r="J15" i="10"/>
  <c r="I38" i="10"/>
  <c r="B83" i="4"/>
  <c r="A59" i="10" s="1"/>
  <c r="A55" i="2"/>
  <c r="A1" i="11"/>
  <c r="I9" i="10"/>
  <c r="A70" i="2"/>
  <c r="G4" i="16"/>
  <c r="A34" i="2"/>
  <c r="G16" i="10"/>
  <c r="H16" i="10" s="1"/>
  <c r="F37" i="10"/>
  <c r="J47" i="10"/>
  <c r="G18" i="10"/>
  <c r="H18" i="10" s="1"/>
  <c r="B21" i="4"/>
  <c r="A12" i="10" s="1"/>
  <c r="B9" i="3"/>
  <c r="C7" i="3"/>
  <c r="A9" i="2"/>
  <c r="I35" i="10"/>
  <c r="J65" i="10"/>
  <c r="J31" i="10"/>
  <c r="B2" i="3"/>
  <c r="J11" i="10"/>
  <c r="A17" i="2"/>
  <c r="J1787"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I1321" i="16"/>
  <c r="I1867" i="16"/>
  <c r="G1321" i="16"/>
  <c r="F2123" i="16"/>
  <c r="G2123" i="16"/>
  <c r="R1059" i="16"/>
  <c r="H1059" i="16"/>
  <c r="J2017" i="16"/>
  <c r="J2291" i="16"/>
  <c r="E705" i="16"/>
  <c r="X705" i="16" s="1"/>
  <c r="G571" i="16"/>
  <c r="R1051"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F860" i="16"/>
  <c r="J1201" i="16"/>
  <c r="J1691" i="16"/>
  <c r="R1417" i="16"/>
  <c r="I1253" i="16"/>
  <c r="I1137" i="16"/>
  <c r="F1253" i="16"/>
  <c r="E1713" i="16"/>
  <c r="X1713" i="16" s="1"/>
  <c r="J1473" i="16"/>
  <c r="J1342" i="16"/>
  <c r="E1109" i="16"/>
  <c r="X1109" i="16" s="1"/>
  <c r="I1109" i="16"/>
  <c r="G1109" i="16"/>
  <c r="J1109" i="16"/>
  <c r="G1105"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H1616" i="16"/>
  <c r="H1369" i="16"/>
  <c r="E1317" i="16"/>
  <c r="X1317" i="16" s="1"/>
  <c r="I1317" i="16"/>
  <c r="G1317"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E1453" i="16"/>
  <c r="X1453" i="16" s="1"/>
  <c r="R2147" i="16"/>
  <c r="G2083" i="16"/>
  <c r="F2083" i="16"/>
  <c r="E2083" i="16"/>
  <c r="X2083" i="16" s="1"/>
  <c r="G1657"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G1497" i="16"/>
  <c r="G1567" i="16"/>
  <c r="G1293" i="16"/>
  <c r="J2486" i="16"/>
  <c r="G1051" i="16"/>
  <c r="E1051" i="16"/>
  <c r="X1051" i="16" s="1"/>
  <c r="I1051" i="16"/>
  <c r="I1273" i="16"/>
  <c r="J2227" i="16"/>
  <c r="R2227" i="16"/>
  <c r="G1791" i="16"/>
  <c r="F1575" i="16"/>
  <c r="J1575" i="16"/>
  <c r="I1269" i="16"/>
  <c r="F1269" i="16"/>
  <c r="J1831" i="16"/>
  <c r="I1831" i="16"/>
  <c r="H1737" i="16"/>
  <c r="R1253" i="16"/>
  <c r="H1253" i="16"/>
  <c r="G1831" i="16"/>
  <c r="R1831" i="16"/>
  <c r="G1113" i="16"/>
  <c r="G1867" i="16"/>
  <c r="J1867" i="16"/>
  <c r="E1839" i="16"/>
  <c r="X1839" i="16" s="1"/>
  <c r="E2160" i="16"/>
  <c r="X2160" i="16" s="1"/>
  <c r="F2135" i="16"/>
  <c r="G1751"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R1776" i="16"/>
  <c r="I1839" i="16"/>
  <c r="R1867" i="16"/>
  <c r="G1125" i="16"/>
  <c r="R1307" i="16"/>
  <c r="F1307" i="16"/>
  <c r="H1575" i="16"/>
  <c r="G1575" i="16"/>
  <c r="I1145" i="16"/>
  <c r="H1849" i="16"/>
  <c r="I1849" i="16"/>
  <c r="E2500" i="16"/>
  <c r="X2500" i="16" s="1"/>
  <c r="G1129" i="16"/>
  <c r="J1288" i="16"/>
  <c r="F1129" i="16"/>
  <c r="H2083" i="16"/>
  <c r="E1401" i="16"/>
  <c r="X1401" i="16" s="1"/>
  <c r="H1101" i="16"/>
  <c r="F1101" i="16"/>
  <c r="E1101" i="16"/>
  <c r="X1101" i="16" s="1"/>
  <c r="H348" i="16"/>
  <c r="E2414" i="16"/>
  <c r="X2414" i="16" s="1"/>
  <c r="J1273" i="16"/>
  <c r="G1737" i="16"/>
  <c r="I1497" i="16"/>
  <c r="F1767" i="16"/>
  <c r="R1767" i="16"/>
  <c r="F1533" i="16"/>
  <c r="F1711" i="16"/>
  <c r="F1867" i="16"/>
  <c r="R1125" i="16"/>
  <c r="G1257" i="16"/>
  <c r="I1225" i="16"/>
  <c r="R1145" i="16"/>
  <c r="R2478" i="16"/>
  <c r="H1879" i="16"/>
  <c r="H1646" i="16"/>
  <c r="E1867" i="16"/>
  <c r="X1867" i="16" s="1"/>
  <c r="R1129" i="16"/>
  <c r="J1948" i="16"/>
  <c r="H1201" i="16"/>
  <c r="I1201" i="16"/>
  <c r="G2236" i="16"/>
  <c r="F1221" i="16"/>
  <c r="G1585" i="16"/>
  <c r="F1075" i="16"/>
  <c r="G1951" i="16"/>
  <c r="I1911" i="16"/>
  <c r="F1911" i="16"/>
  <c r="R1771" i="16"/>
  <c r="G1771" i="16"/>
  <c r="J1681" i="16"/>
  <c r="F1573" i="16"/>
  <c r="R1561" i="16"/>
  <c r="H1109" i="16"/>
  <c r="R1109" i="16"/>
  <c r="R1089" i="16"/>
  <c r="G1089" i="16"/>
  <c r="I1089" i="16"/>
  <c r="F1059" i="16"/>
  <c r="I1059" i="16"/>
  <c r="J2403" i="16"/>
  <c r="F1692" i="16"/>
  <c r="H333" i="16"/>
  <c r="I333" i="16"/>
  <c r="F1549" i="16"/>
  <c r="I2483" i="16"/>
  <c r="F2483" i="16"/>
  <c r="H2483" i="16"/>
  <c r="F600" i="16"/>
  <c r="H1503" i="16"/>
  <c r="R1503" i="16"/>
  <c r="I1503" i="16"/>
  <c r="E1817" i="16"/>
  <c r="X1817" i="16" s="1"/>
  <c r="G1817"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543" i="16"/>
  <c r="E347" i="16"/>
  <c r="F319" i="16"/>
  <c r="R1699" i="16"/>
  <c r="E1699" i="16"/>
  <c r="X1699" i="16" s="1"/>
  <c r="G1479" i="16"/>
  <c r="E1340" i="16"/>
  <c r="X1340" i="16" s="1"/>
  <c r="E1281" i="16"/>
  <c r="X1281" i="16" s="1"/>
  <c r="H1281" i="16"/>
  <c r="G802"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H582" i="16"/>
  <c r="R1212" i="16"/>
  <c r="I1649" i="16"/>
  <c r="F726" i="16"/>
  <c r="H810" i="16"/>
  <c r="H1165" i="16"/>
  <c r="F1165" i="16"/>
  <c r="R1913" i="16"/>
  <c r="H1463" i="16"/>
  <c r="E1659" i="16"/>
  <c r="X1659" i="16" s="1"/>
  <c r="J1897" i="16"/>
  <c r="H1983" i="16"/>
  <c r="I1921" i="16"/>
  <c r="G1543" i="16"/>
  <c r="G1995" i="16"/>
  <c r="R914" i="16"/>
  <c r="F1919" i="16"/>
  <c r="G1919" i="16"/>
  <c r="F1948"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H704" i="16"/>
  <c r="F1635" i="16"/>
  <c r="H1913" i="16"/>
  <c r="R1655"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I1715" i="16"/>
  <c r="H1715" i="16"/>
  <c r="E1715" i="16"/>
  <c r="X1715" i="16" s="1"/>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G2211" i="16"/>
  <c r="G2172" i="16"/>
  <c r="G2103" i="16"/>
  <c r="I2091" i="16"/>
  <c r="F2091" i="16"/>
  <c r="E2091" i="16"/>
  <c r="X2091" i="16" s="1"/>
  <c r="R2059" i="16"/>
  <c r="J968" i="16"/>
  <c r="F890" i="16"/>
  <c r="I1843" i="16"/>
  <c r="J860" i="16"/>
  <c r="H1895" i="16"/>
  <c r="G1889" i="16"/>
  <c r="G2091" i="16"/>
  <c r="G956" i="16"/>
  <c r="F539" i="16"/>
  <c r="E539" i="16"/>
  <c r="G539" i="16"/>
  <c r="H409"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I2001" i="16"/>
  <c r="J2091" i="16"/>
  <c r="E1649" i="16"/>
  <c r="X1649" i="16" s="1"/>
  <c r="F2001" i="16"/>
  <c r="J539" i="16"/>
  <c r="H2228" i="16"/>
  <c r="J950" i="16"/>
  <c r="I1569" i="16"/>
  <c r="I1823" i="16"/>
  <c r="F1823" i="16"/>
  <c r="G1823" i="16"/>
  <c r="R1823" i="16"/>
  <c r="J1823" i="16"/>
  <c r="R916" i="16"/>
  <c r="H916" i="16"/>
  <c r="R553" i="16"/>
  <c r="J553" i="16"/>
  <c r="F519" i="16"/>
  <c r="R519" i="16"/>
  <c r="I519" i="16"/>
  <c r="G519" i="16"/>
  <c r="E519" i="16"/>
  <c r="H519" i="16"/>
  <c r="R2284" i="16"/>
  <c r="H1882" i="16"/>
  <c r="G335" i="16"/>
  <c r="E335" i="16"/>
  <c r="J335"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444" i="16"/>
  <c r="E444" i="16"/>
  <c r="R335" i="16"/>
  <c r="R2091" i="16"/>
  <c r="J2190" i="16"/>
  <c r="H335" i="16"/>
  <c r="H539" i="16"/>
  <c r="R507"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I1173" i="16"/>
  <c r="E1173" i="16"/>
  <c r="X1173" i="16" s="1"/>
  <c r="R2323" i="16"/>
  <c r="F1879" i="16"/>
  <c r="E1879" i="16"/>
  <c r="X1879" i="16" s="1"/>
  <c r="I1879" i="16"/>
  <c r="F1349" i="16"/>
  <c r="J567" i="16"/>
  <c r="I1261" i="16"/>
  <c r="E666" i="16"/>
  <c r="X666" i="16" s="1"/>
  <c r="G2188" i="16"/>
  <c r="I2444"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J1689" i="16"/>
  <c r="R1689" i="16"/>
  <c r="H1689" i="16"/>
  <c r="E1689" i="16"/>
  <c r="X1689" i="16" s="1"/>
  <c r="E371" i="16"/>
  <c r="F371" i="16"/>
  <c r="G371" i="16"/>
  <c r="R371" i="16"/>
  <c r="J544" i="16"/>
  <c r="H1275" i="16"/>
  <c r="J1275" i="16"/>
  <c r="J1712" i="16"/>
  <c r="I1712" i="16"/>
  <c r="E1639" i="16"/>
  <c r="X1639" i="16" s="1"/>
  <c r="F1639" i="16"/>
  <c r="I1579" i="16"/>
  <c r="F1579" i="16"/>
  <c r="H1579" i="16"/>
  <c r="R1579" i="16"/>
  <c r="G1515"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H1137" i="16"/>
  <c r="F1137" i="16"/>
  <c r="G1137" i="16"/>
  <c r="H1313" i="16"/>
  <c r="H1408" i="16"/>
  <c r="F1297" i="16"/>
  <c r="G1297" i="16"/>
  <c r="H1297" i="16"/>
  <c r="R2009" i="16"/>
  <c r="F2009" i="16"/>
  <c r="R1235" i="16"/>
  <c r="J1235" i="16"/>
  <c r="I1633" i="16"/>
  <c r="J1633" i="16"/>
  <c r="F1633" i="16"/>
  <c r="F784" i="16"/>
  <c r="I2184" i="16"/>
  <c r="J2184" i="16"/>
  <c r="F1550" i="16"/>
  <c r="I1365" i="16"/>
  <c r="E1365" i="16"/>
  <c r="X1365" i="16" s="1"/>
  <c r="G1365"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412" i="16"/>
  <c r="J1179" i="16"/>
  <c r="R2076" i="16"/>
  <c r="I1787" i="16"/>
  <c r="H1787" i="16"/>
  <c r="E1787" i="16"/>
  <c r="X1787" i="16" s="1"/>
  <c r="F1920" i="16"/>
  <c r="F1084" i="16"/>
  <c r="J1974" i="16"/>
  <c r="I638" i="16"/>
  <c r="I451" i="16"/>
  <c r="H451" i="16"/>
  <c r="E451" i="16"/>
  <c r="J451" i="16"/>
  <c r="G451" i="16"/>
  <c r="E1032" i="16"/>
  <c r="X1032" i="16" s="1"/>
  <c r="E1157" i="16"/>
  <c r="X1157" i="16" s="1"/>
  <c r="F1157" i="16"/>
  <c r="H1157" i="16"/>
  <c r="G1147" i="16"/>
  <c r="R1134" i="16"/>
  <c r="I1134" i="16"/>
  <c r="G1057" i="16"/>
  <c r="G1045" i="16"/>
  <c r="G990" i="16"/>
  <c r="J954" i="16"/>
  <c r="I954" i="16"/>
  <c r="J1137" i="16"/>
  <c r="J1721" i="16"/>
  <c r="R1313" i="16"/>
  <c r="I1825" i="16"/>
  <c r="F1787" i="16"/>
  <c r="F1365" i="16"/>
  <c r="R1795" i="16"/>
  <c r="J440" i="16"/>
  <c r="I2364" i="16"/>
  <c r="E1137" i="16"/>
  <c r="X1137" i="16" s="1"/>
  <c r="F1313" i="16"/>
  <c r="H1846" i="16"/>
  <c r="R1825" i="16"/>
  <c r="H1825" i="16"/>
  <c r="I1884" i="16"/>
  <c r="I822" i="16"/>
  <c r="R817" i="16"/>
  <c r="R1787" i="16"/>
  <c r="H1648" i="16"/>
  <c r="J1365" i="16"/>
  <c r="J1920" i="16"/>
  <c r="F1795" i="16"/>
  <c r="J1795" i="16"/>
  <c r="I776" i="16"/>
  <c r="I1475" i="16"/>
  <c r="G1475" i="16"/>
  <c r="I1975" i="16"/>
  <c r="G762" i="16"/>
  <c r="E1643" i="16"/>
  <c r="X1643" i="16" s="1"/>
  <c r="F451" i="16"/>
  <c r="R1157" i="16"/>
  <c r="H2324" i="16"/>
  <c r="G1633" i="16"/>
  <c r="J586" i="16"/>
  <c r="H624" i="16"/>
  <c r="J1494" i="16"/>
  <c r="F2155" i="16"/>
  <c r="J2155" i="16"/>
  <c r="I2155" i="16"/>
  <c r="H2155" i="16"/>
  <c r="G2155" i="16"/>
  <c r="E1140" i="16"/>
  <c r="X1140" i="16" s="1"/>
  <c r="F1140" i="16"/>
  <c r="J1148"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R320" i="16"/>
  <c r="F1607" i="16"/>
  <c r="R1607" i="16"/>
  <c r="J1592" i="16"/>
  <c r="I1561" i="16"/>
  <c r="G1561" i="16"/>
  <c r="F1561" i="16"/>
  <c r="H1543" i="16"/>
  <c r="R1543" i="16"/>
  <c r="G1526" i="16"/>
  <c r="R1396" i="16"/>
  <c r="G1368" i="16"/>
  <c r="G1288" i="16"/>
  <c r="H828" i="16"/>
  <c r="I828" i="16"/>
  <c r="G439" i="16"/>
  <c r="G52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1843" i="16"/>
  <c r="E952" i="16"/>
  <c r="X952" i="16" s="1"/>
  <c r="E2468" i="16"/>
  <c r="X2468" i="16" s="1"/>
  <c r="R942" i="16"/>
  <c r="I1196" i="16"/>
  <c r="F1417" i="16"/>
  <c r="J1063" i="16"/>
  <c r="J2501" i="16"/>
  <c r="R2501" i="16"/>
  <c r="I2167" i="16"/>
  <c r="F2167" i="16"/>
  <c r="G644" i="16"/>
  <c r="F1624" i="16"/>
  <c r="I1624" i="16"/>
  <c r="H2087" i="16"/>
  <c r="J1253" i="16"/>
  <c r="F1736" i="16"/>
  <c r="H1097" i="16"/>
  <c r="J1507" i="16"/>
  <c r="G2228" i="16"/>
  <c r="R1569" i="16"/>
  <c r="J540" i="16"/>
  <c r="G343" i="16"/>
  <c r="R343" i="16"/>
  <c r="H343"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F460" i="16"/>
  <c r="I1256" i="16"/>
  <c r="H1953" i="16"/>
  <c r="H892" i="16"/>
  <c r="E1662" i="16"/>
  <c r="X1662" i="16" s="1"/>
  <c r="H930" i="16"/>
  <c r="H571" i="16"/>
  <c r="J520" i="16"/>
  <c r="G2291" i="16"/>
  <c r="G360" i="16"/>
  <c r="E571" i="16"/>
  <c r="E2079" i="16"/>
  <c r="X2079" i="16" s="1"/>
  <c r="R449" i="16"/>
  <c r="E560" i="16"/>
  <c r="E1673" i="16"/>
  <c r="X1673" i="16" s="1"/>
  <c r="J1516" i="16"/>
  <c r="I2291" i="16"/>
  <c r="E424" i="16"/>
  <c r="R504" i="16"/>
  <c r="H1785" i="16"/>
  <c r="E2400" i="16"/>
  <c r="X2400" i="16" s="1"/>
  <c r="J480" i="16"/>
  <c r="H1510" i="16"/>
  <c r="R910" i="16"/>
  <c r="R536" i="16"/>
  <c r="J424" i="16"/>
  <c r="E1065" i="16"/>
  <c r="X1065" i="16" s="1"/>
  <c r="R424" i="16"/>
  <c r="G339" i="16"/>
  <c r="G359" i="16"/>
  <c r="I1481" i="16"/>
  <c r="R1673" i="16"/>
  <c r="J1481" i="16"/>
  <c r="F368" i="16"/>
  <c r="G1663" i="16"/>
  <c r="J384"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H1363" i="16"/>
  <c r="I1785" i="16"/>
  <c r="J1319" i="16"/>
  <c r="J552" i="16"/>
  <c r="R2400" i="16"/>
  <c r="G2400" i="16"/>
  <c r="F571" i="16"/>
  <c r="I1229" i="16"/>
  <c r="E1705" i="16"/>
  <c r="X1705" i="16" s="1"/>
  <c r="R1961" i="16"/>
  <c r="E1785" i="16"/>
  <c r="X1785" i="16" s="1"/>
  <c r="I1491" i="16"/>
  <c r="G555" i="16"/>
  <c r="G1961" i="16"/>
  <c r="G1144" i="16"/>
  <c r="R672" i="16"/>
  <c r="E978" i="16"/>
  <c r="X978" i="16" s="1"/>
  <c r="I978" i="16"/>
  <c r="J1398" i="16"/>
  <c r="E1541" i="16"/>
  <c r="X1541" i="16" s="1"/>
  <c r="I1774" i="16"/>
  <c r="J918" i="16"/>
  <c r="H1002" i="16"/>
  <c r="I1002" i="16"/>
  <c r="G1355" i="16"/>
  <c r="H1355" i="16"/>
  <c r="H2496" i="16"/>
  <c r="I2496" i="16"/>
  <c r="H2336" i="16"/>
  <c r="F2336" i="16"/>
  <c r="G2406" i="16"/>
  <c r="J2406" i="16"/>
  <c r="R1774" i="16"/>
  <c r="R1433" i="16"/>
  <c r="I1433" i="16"/>
  <c r="E1449" i="16"/>
  <c r="X1449" i="16" s="1"/>
  <c r="I1449" i="16"/>
  <c r="R1449" i="16"/>
  <c r="G1775" i="16"/>
  <c r="R1775" i="16"/>
  <c r="H1152" i="16"/>
  <c r="F2484" i="16"/>
  <c r="G1671" i="16"/>
  <c r="H1671" i="16"/>
  <c r="R608" i="16"/>
  <c r="H560" i="16"/>
  <c r="R966" i="16"/>
  <c r="J946" i="16"/>
  <c r="E520" i="16"/>
  <c r="I520" i="16"/>
  <c r="G572" i="16"/>
  <c r="G1977" i="16"/>
  <c r="I892" i="16"/>
  <c r="R892" i="16"/>
  <c r="G982" i="16"/>
  <c r="G1006" i="16"/>
  <c r="R1217" i="16"/>
  <c r="G1217" i="16"/>
  <c r="H1217" i="16"/>
  <c r="R561" i="16"/>
  <c r="R352" i="16"/>
  <c r="R1553" i="16"/>
  <c r="R1761" i="16"/>
  <c r="G1761" i="16"/>
  <c r="R660" i="16"/>
  <c r="G900" i="16"/>
  <c r="R1185" i="16"/>
  <c r="G1241" i="16"/>
  <c r="R1241" i="16"/>
  <c r="J1414" i="16"/>
  <c r="J1462" i="16"/>
  <c r="E2291" i="16"/>
  <c r="X2291" i="16" s="1"/>
  <c r="F2291" i="16"/>
  <c r="R1510" i="16"/>
  <c r="R2291" i="16"/>
  <c r="I1510" i="16"/>
  <c r="H2291" i="16"/>
  <c r="J1671" i="16"/>
  <c r="F1217" i="16"/>
  <c r="E572" i="16"/>
  <c r="I1185" i="16"/>
  <c r="I1977" i="16"/>
  <c r="R946" i="16"/>
  <c r="J368" i="16"/>
  <c r="E564" i="16"/>
  <c r="E396" i="16"/>
  <c r="E488" i="16"/>
  <c r="I854" i="16"/>
  <c r="G1229" i="16"/>
  <c r="E1229" i="16"/>
  <c r="X1229" i="16" s="1"/>
  <c r="H1229" i="16"/>
  <c r="G508" i="16"/>
  <c r="H508" i="16"/>
  <c r="R571" i="16"/>
  <c r="I384" i="16"/>
  <c r="F384" i="16"/>
  <c r="I571" i="16"/>
  <c r="J571" i="16"/>
  <c r="G384"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E480" i="16"/>
  <c r="J1753" i="16"/>
  <c r="R1753" i="16"/>
  <c r="H2020" i="16"/>
  <c r="I2020" i="16"/>
  <c r="F1545" i="16"/>
  <c r="J1545" i="16"/>
  <c r="R692" i="16"/>
  <c r="H692" i="16"/>
  <c r="J1355" i="16"/>
  <c r="J380" i="16"/>
  <c r="J359" i="16"/>
  <c r="G501" i="16"/>
  <c r="F1152" i="16"/>
  <c r="E1521" i="16"/>
  <c r="X1521" i="16" s="1"/>
  <c r="F1299" i="16"/>
  <c r="G1238" i="16"/>
  <c r="E1144" i="16"/>
  <c r="X1144" i="16" s="1"/>
  <c r="I1144" i="16"/>
  <c r="I1217" i="16"/>
  <c r="F1355" i="16"/>
  <c r="H1753" i="16"/>
  <c r="E1152" i="16"/>
  <c r="X1152" i="16" s="1"/>
  <c r="R1204" i="16"/>
  <c r="G906" i="16"/>
  <c r="R1481" i="16"/>
  <c r="H1481" i="16"/>
  <c r="R1705" i="16"/>
  <c r="F1705" i="16"/>
  <c r="J1705" i="16"/>
  <c r="J492" i="16"/>
  <c r="I884" i="16"/>
  <c r="F1553" i="16"/>
  <c r="H1553" i="16"/>
  <c r="J1553" i="16"/>
  <c r="G608" i="16"/>
  <c r="I660" i="16"/>
  <c r="J708" i="16"/>
  <c r="H736" i="16"/>
  <c r="E736" i="16"/>
  <c r="X736" i="16" s="1"/>
  <c r="R804" i="16"/>
  <c r="J854" i="16"/>
  <c r="F1062" i="16"/>
  <c r="J1185" i="16"/>
  <c r="J1241"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I974" i="16"/>
  <c r="G1953" i="16"/>
  <c r="E1953" i="16"/>
  <c r="X1953" i="16" s="1"/>
  <c r="F1953" i="16"/>
  <c r="J572" i="16"/>
  <c r="E864" i="16"/>
  <c r="X864" i="16" s="1"/>
  <c r="J864" i="16"/>
  <c r="F864" i="16"/>
  <c r="F1977" i="16"/>
  <c r="R2079" i="16"/>
  <c r="F2079" i="16"/>
  <c r="I2079" i="16"/>
  <c r="H2079" i="16"/>
  <c r="F982" i="16"/>
  <c r="H982" i="16"/>
  <c r="E1299" i="16"/>
  <c r="X1299" i="16" s="1"/>
  <c r="R1299" i="16"/>
  <c r="F1410" i="16"/>
  <c r="G2496" i="16"/>
  <c r="R1355" i="16"/>
  <c r="E672" i="16"/>
  <c r="X672" i="16" s="1"/>
  <c r="F359" i="16"/>
  <c r="H752" i="16"/>
  <c r="R1005" i="16"/>
  <c r="H1487" i="16"/>
  <c r="I1953" i="16"/>
  <c r="I752" i="16"/>
  <c r="F1319" i="16"/>
  <c r="E468" i="16"/>
  <c r="G395" i="16"/>
  <c r="E1425" i="16"/>
  <c r="X1425" i="16" s="1"/>
  <c r="F364" i="16"/>
  <c r="I934" i="16"/>
  <c r="H1144" i="16"/>
  <c r="E1217" i="16"/>
  <c r="X1217" i="16" s="1"/>
  <c r="H572" i="16"/>
  <c r="F1390" i="16"/>
  <c r="J1729" i="16"/>
  <c r="F428" i="16"/>
  <c r="R1521" i="16"/>
  <c r="F1204" i="16"/>
  <c r="E1545" i="16"/>
  <c r="X1545" i="16" s="1"/>
  <c r="E392" i="16"/>
  <c r="H1801" i="16"/>
  <c r="E432" i="16"/>
  <c r="F336" i="16"/>
  <c r="I568" i="16"/>
  <c r="E568" i="16"/>
  <c r="F1310" i="16"/>
  <c r="R1310" i="16"/>
  <c r="J1433" i="16"/>
  <c r="E1433" i="16"/>
  <c r="X1433" i="16" s="1"/>
  <c r="H1433" i="16"/>
  <c r="H1449" i="16"/>
  <c r="F2004" i="16"/>
  <c r="R2004" i="16"/>
  <c r="E2004" i="16"/>
  <c r="X2004" i="16" s="1"/>
  <c r="F966"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E848" i="16"/>
  <c r="X848" i="16" s="1"/>
  <c r="H1516" i="16"/>
  <c r="F722" i="16"/>
  <c r="H395" i="16"/>
  <c r="I1223" i="16"/>
  <c r="E1775" i="16"/>
  <c r="X1775" i="16" s="1"/>
  <c r="E319" i="16"/>
  <c r="F1516" i="16"/>
  <c r="J1667" i="16"/>
  <c r="I1219" i="16"/>
  <c r="F1223" i="16"/>
  <c r="I920" i="16"/>
  <c r="E555" i="16"/>
  <c r="G1198" i="16"/>
  <c r="R1841" i="16"/>
  <c r="G2300" i="16"/>
  <c r="R1968" i="16"/>
  <c r="I339" i="16"/>
  <c r="F471" i="16"/>
  <c r="E1671" i="16"/>
  <c r="X1671" i="16" s="1"/>
  <c r="G349" i="16"/>
  <c r="G403" i="16"/>
  <c r="G471" i="16"/>
  <c r="G1488" i="16"/>
  <c r="E1487" i="16"/>
  <c r="X1487" i="16" s="1"/>
  <c r="J403" i="16"/>
  <c r="E1841" i="16"/>
  <c r="X1841" i="16" s="1"/>
  <c r="J580" i="16"/>
  <c r="H2339" i="16"/>
  <c r="J1488" i="16"/>
  <c r="F610" i="16"/>
  <c r="R1671" i="16"/>
  <c r="I1671" i="16"/>
  <c r="J730" i="16"/>
  <c r="R1663" i="16"/>
  <c r="H511" i="16"/>
  <c r="R1065" i="16"/>
  <c r="R2278" i="16"/>
  <c r="G1291" i="16"/>
  <c r="H2300" i="16"/>
  <c r="H2059" i="16"/>
  <c r="H1921" i="16"/>
  <c r="F1667" i="16"/>
  <c r="R1619" i="16"/>
  <c r="G1505" i="16"/>
  <c r="H1663" i="16"/>
  <c r="F1663" i="16"/>
  <c r="G1921" i="16"/>
  <c r="G511" i="16"/>
  <c r="G1065" i="16"/>
  <c r="F1065" i="16"/>
  <c r="J1663" i="16"/>
  <c r="J1505" i="16"/>
  <c r="I1065" i="16"/>
  <c r="H1065" i="16"/>
  <c r="E2144" i="16"/>
  <c r="X2144" i="16" s="1"/>
  <c r="I1516" i="16"/>
  <c r="R1516" i="16"/>
  <c r="E722" i="16"/>
  <c r="X722" i="16" s="1"/>
  <c r="F1905" i="16"/>
  <c r="H1126" i="16"/>
  <c r="I1663" i="16"/>
  <c r="R1528" i="16"/>
  <c r="E1905" i="16"/>
  <c r="X1905" i="16" s="1"/>
  <c r="R1905" i="16"/>
  <c r="J750" i="16"/>
  <c r="H610" i="16"/>
  <c r="I421" i="16"/>
  <c r="G1905" i="16"/>
  <c r="F1968" i="16"/>
  <c r="G580" i="16"/>
  <c r="H1679" i="16"/>
  <c r="H2419" i="16"/>
  <c r="G1675" i="16"/>
  <c r="I996" i="16"/>
  <c r="F417" i="16"/>
  <c r="R786" i="16"/>
  <c r="H393" i="16"/>
  <c r="J2268" i="16"/>
  <c r="R421" i="16"/>
  <c r="H1905" i="16"/>
  <c r="J1584" i="16"/>
  <c r="J1905" i="16"/>
  <c r="R1126" i="16"/>
  <c r="I1844" i="16"/>
  <c r="G2144" i="16"/>
  <c r="H750" i="16"/>
  <c r="R750" i="16"/>
  <c r="E421" i="16"/>
  <c r="E1472" i="16"/>
  <c r="X1472" i="16" s="1"/>
  <c r="H445" i="16"/>
  <c r="J1968" i="16"/>
  <c r="G319" i="16"/>
  <c r="R1472" i="16"/>
  <c r="G1968" i="16"/>
  <c r="I1968" i="16"/>
  <c r="R2144" i="16"/>
  <c r="R501" i="16"/>
  <c r="I1679" i="16"/>
  <c r="G2419" i="16"/>
  <c r="E1667" i="16"/>
  <c r="X1667" i="16" s="1"/>
  <c r="R1222"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F1833" i="16"/>
  <c r="J1833" i="16"/>
  <c r="I1833" i="16"/>
  <c r="E714" i="16"/>
  <c r="X714" i="16" s="1"/>
  <c r="I714" i="16"/>
  <c r="H714" i="16"/>
  <c r="R770" i="16"/>
  <c r="J770" i="16"/>
  <c r="H778" i="16"/>
  <c r="I778" i="16"/>
  <c r="E778" i="16"/>
  <c r="X778" i="16" s="1"/>
  <c r="J806" i="16"/>
  <c r="I2015" i="16"/>
  <c r="J2015" i="16"/>
  <c r="F2015" i="16"/>
  <c r="H2292" i="16"/>
  <c r="J2292"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I1476" i="16"/>
  <c r="H1476" i="16"/>
  <c r="I1488" i="16"/>
  <c r="R1488" i="16"/>
  <c r="H1524" i="16"/>
  <c r="E1524" i="16"/>
  <c r="X1524" i="16" s="1"/>
  <c r="F1596" i="16"/>
  <c r="R1596" i="16"/>
  <c r="I1596" i="16"/>
  <c r="G1476" i="16"/>
  <c r="F1393" i="16"/>
  <c r="J1436" i="16"/>
  <c r="E1206" i="16"/>
  <c r="X1206" i="16" s="1"/>
  <c r="H1775" i="16"/>
  <c r="J1393"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J395" i="16"/>
  <c r="R1659" i="16"/>
  <c r="G643" i="16"/>
  <c r="H2268" i="16"/>
  <c r="I1659" i="16"/>
  <c r="R403" i="16"/>
  <c r="R1833" i="16"/>
  <c r="F1519" i="16"/>
  <c r="J1238" i="16"/>
  <c r="R2292" i="16"/>
  <c r="F1332" i="16"/>
  <c r="I555" i="16"/>
  <c r="R2258"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H319" i="16"/>
  <c r="J319" i="16"/>
  <c r="R319" i="16"/>
  <c r="I319"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1830" i="16"/>
  <c r="X1830" i="16" s="1"/>
  <c r="G1830" i="16"/>
  <c r="R1469" i="16"/>
  <c r="H1469"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F1973" i="16"/>
  <c r="E2230" i="16"/>
  <c r="X2230" i="16" s="1"/>
  <c r="J2230" i="16"/>
  <c r="H2230" i="16"/>
  <c r="J1735" i="16"/>
  <c r="E1735" i="16"/>
  <c r="X1735" i="16" s="1"/>
  <c r="R1735" i="16"/>
  <c r="H1620" i="16"/>
  <c r="F1735" i="16"/>
  <c r="G2059" i="16"/>
  <c r="J2419" i="16"/>
  <c r="H1830" i="16"/>
  <c r="F1024" i="16"/>
  <c r="F340" i="16"/>
  <c r="I340" i="16"/>
  <c r="I1630" i="16"/>
  <c r="J1630" i="16"/>
  <c r="E1731" i="16"/>
  <c r="X1731" i="16" s="1"/>
  <c r="F1731" i="16"/>
  <c r="I1731" i="16"/>
  <c r="J1731" i="16"/>
  <c r="R1731" i="16"/>
  <c r="H1731" i="16"/>
  <c r="F1333" i="16"/>
  <c r="I1353" i="16"/>
  <c r="J1353" i="16"/>
  <c r="F1353" i="16"/>
  <c r="E1353" i="16"/>
  <c r="X1353" i="16" s="1"/>
  <c r="R1353" i="16"/>
  <c r="E1424" i="16"/>
  <c r="X1424" i="16" s="1"/>
  <c r="J1424" i="16"/>
  <c r="I1424" i="16"/>
  <c r="E1432" i="16"/>
  <c r="X1432" i="16" s="1"/>
  <c r="H1432" i="16"/>
  <c r="J1432" i="16"/>
  <c r="H1735" i="16"/>
  <c r="J1830"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J6" i="10" l="1"/>
  <c r="B9" i="4"/>
  <c r="A5" i="10" s="1"/>
  <c r="B4" i="3"/>
  <c r="A21" i="2"/>
  <c r="I4" i="16"/>
  <c r="I21" i="10"/>
  <c r="C21" i="10" s="1"/>
  <c r="C21" i="3"/>
  <c r="B1001" i="11"/>
  <c r="N4" i="16"/>
  <c r="A7" i="2"/>
  <c r="J30" i="10"/>
  <c r="B5" i="3"/>
  <c r="J20" i="10"/>
  <c r="C22" i="3"/>
  <c r="C4" i="16"/>
  <c r="B31" i="4"/>
  <c r="A19" i="10" s="1"/>
  <c r="I17" i="10"/>
  <c r="C17" i="10" s="1"/>
  <c r="A75" i="2"/>
  <c r="J54" i="10"/>
  <c r="I25" i="10"/>
  <c r="C25" i="10" s="1"/>
  <c r="B10" i="4"/>
  <c r="A6" i="10" s="1"/>
  <c r="J52" i="10"/>
  <c r="B17" i="4"/>
  <c r="A9" i="10" s="1"/>
  <c r="B26" i="3"/>
  <c r="A30" i="2"/>
  <c r="C3" i="10"/>
  <c r="I47" i="10"/>
  <c r="J8" i="10"/>
  <c r="I40" i="10"/>
  <c r="C40" i="10" s="1"/>
  <c r="A58" i="2"/>
  <c r="A64" i="2"/>
  <c r="B40" i="4"/>
  <c r="B58" i="4" s="1"/>
  <c r="A42" i="10" s="1"/>
  <c r="J4" i="16"/>
  <c r="A52" i="2"/>
  <c r="A16" i="2"/>
  <c r="I4" i="10"/>
  <c r="C4" i="10" s="1"/>
  <c r="B6" i="3"/>
  <c r="C14" i="3"/>
  <c r="J46" i="10"/>
  <c r="C12" i="3"/>
  <c r="A87" i="4"/>
  <c r="J63" i="10"/>
  <c r="I58" i="10"/>
  <c r="J12" i="10"/>
  <c r="H68" i="4"/>
  <c r="B15" i="4"/>
  <c r="A7" i="10" s="1"/>
  <c r="B12" i="4"/>
  <c r="I22" i="10"/>
  <c r="A43" i="2"/>
  <c r="E4" i="16"/>
  <c r="A3" i="2"/>
  <c r="C10" i="3"/>
  <c r="G25" i="4"/>
  <c r="G43" i="4" s="1"/>
  <c r="B23" i="3"/>
  <c r="A50" i="2"/>
  <c r="F32" i="10"/>
  <c r="H32" i="10" s="1"/>
  <c r="D32" i="10" s="1"/>
  <c r="I68" i="4"/>
  <c r="J22" i="10"/>
  <c r="B3" i="16"/>
  <c r="C27" i="3"/>
  <c r="B16" i="3"/>
  <c r="A56" i="2"/>
  <c r="A4" i="16"/>
  <c r="J28" i="10"/>
  <c r="A8" i="2"/>
  <c r="C17" i="3"/>
  <c r="J37" i="10"/>
  <c r="B20" i="3"/>
  <c r="I64" i="10"/>
  <c r="C3" i="3"/>
  <c r="A53" i="2"/>
  <c r="A36" i="2"/>
  <c r="A29" i="2"/>
  <c r="I65" i="10"/>
  <c r="J42" i="10"/>
  <c r="H4" i="14"/>
  <c r="F6" i="10"/>
  <c r="H6" i="10" s="1"/>
  <c r="D6" i="10" s="1"/>
  <c r="B37" i="4"/>
  <c r="A24" i="10" s="1"/>
  <c r="S2503" i="16"/>
  <c r="T2503" i="16"/>
  <c r="S2499" i="16"/>
  <c r="T2499" i="16"/>
  <c r="AB2499" i="16"/>
  <c r="S2495" i="16"/>
  <c r="T2495" i="16"/>
  <c r="S2491" i="16"/>
  <c r="T2491" i="16"/>
  <c r="S2487" i="16"/>
  <c r="T2487" i="16"/>
  <c r="S2483" i="16"/>
  <c r="T2483" i="16"/>
  <c r="AB2483" i="16"/>
  <c r="S2479" i="16"/>
  <c r="T2479" i="16"/>
  <c r="S2475" i="16"/>
  <c r="T2475" i="16"/>
  <c r="S2471" i="16"/>
  <c r="T2471" i="16"/>
  <c r="S2467" i="16"/>
  <c r="T2467" i="16"/>
  <c r="AB2467" i="16"/>
  <c r="S2463" i="16"/>
  <c r="T2463" i="16"/>
  <c r="S2459" i="16"/>
  <c r="T2459" i="16"/>
  <c r="S2455" i="16"/>
  <c r="T2455" i="16"/>
  <c r="S2451" i="16"/>
  <c r="T2451" i="16"/>
  <c r="S2447" i="16"/>
  <c r="T2447" i="16"/>
  <c r="S2443" i="16"/>
  <c r="T2443" i="16"/>
  <c r="S2439" i="16"/>
  <c r="T2439" i="16"/>
  <c r="S2435" i="16"/>
  <c r="T2435" i="16"/>
  <c r="S2431" i="16"/>
  <c r="T2431" i="16"/>
  <c r="S2427" i="16"/>
  <c r="T2427" i="16"/>
  <c r="S2423" i="16"/>
  <c r="T2423" i="16"/>
  <c r="S2419" i="16"/>
  <c r="T2419" i="16"/>
  <c r="S2415" i="16"/>
  <c r="T2415" i="16"/>
  <c r="S2411" i="16"/>
  <c r="T2411" i="16"/>
  <c r="S2407" i="16"/>
  <c r="T2407" i="16"/>
  <c r="S2403" i="16"/>
  <c r="T2403" i="16"/>
  <c r="AB2403" i="16"/>
  <c r="S2399" i="16"/>
  <c r="T2399" i="16"/>
  <c r="S2395" i="16"/>
  <c r="T2395" i="16"/>
  <c r="S2391" i="16"/>
  <c r="T2391" i="16"/>
  <c r="S2387" i="16"/>
  <c r="T2387" i="16"/>
  <c r="S2383" i="16"/>
  <c r="T2383" i="16"/>
  <c r="S2379" i="16"/>
  <c r="T2379" i="16"/>
  <c r="S2375" i="16"/>
  <c r="T2375" i="16"/>
  <c r="S2371" i="16"/>
  <c r="T2371" i="16"/>
  <c r="S2367" i="16"/>
  <c r="T2367" i="16"/>
  <c r="S2363" i="16"/>
  <c r="T2363" i="16"/>
  <c r="S2359" i="16"/>
  <c r="T2359" i="16"/>
  <c r="S2355" i="16"/>
  <c r="T2355" i="16"/>
  <c r="S2351" i="16"/>
  <c r="T2351" i="16"/>
  <c r="S2347" i="16"/>
  <c r="T2347" i="16"/>
  <c r="S2343" i="16"/>
  <c r="T2343" i="16"/>
  <c r="S2339" i="16"/>
  <c r="T2339" i="16"/>
  <c r="AB2339" i="16"/>
  <c r="S2335" i="16"/>
  <c r="T2335" i="16"/>
  <c r="S2331" i="16"/>
  <c r="T2331" i="16"/>
  <c r="S2327" i="16"/>
  <c r="T2327" i="16"/>
  <c r="S2323" i="16"/>
  <c r="T2323" i="16"/>
  <c r="S2319" i="16"/>
  <c r="T2319" i="16"/>
  <c r="AB2319" i="16"/>
  <c r="S2315" i="16"/>
  <c r="T2315" i="16"/>
  <c r="S2311" i="16"/>
  <c r="T2311" i="16"/>
  <c r="S2307" i="16"/>
  <c r="T2307" i="16"/>
  <c r="S2303" i="16"/>
  <c r="T2303" i="16"/>
  <c r="S2299" i="16"/>
  <c r="T2299" i="16"/>
  <c r="S2295" i="16"/>
  <c r="T2295" i="16"/>
  <c r="S2291" i="16"/>
  <c r="T2291" i="16"/>
  <c r="AB2291" i="16"/>
  <c r="S2287" i="16"/>
  <c r="T2287" i="16"/>
  <c r="S2283" i="16"/>
  <c r="T2283" i="16"/>
  <c r="S2279" i="16"/>
  <c r="T2279" i="16"/>
  <c r="S2275" i="16"/>
  <c r="T2275" i="16"/>
  <c r="S2271" i="16"/>
  <c r="T2271" i="16"/>
  <c r="S2267" i="16"/>
  <c r="T2267" i="16"/>
  <c r="S2263" i="16"/>
  <c r="T2263" i="16"/>
  <c r="S2259" i="16"/>
  <c r="T2259" i="16"/>
  <c r="S2255" i="16"/>
  <c r="T2255" i="16"/>
  <c r="AB2255" i="16"/>
  <c r="S2251" i="16"/>
  <c r="T2251" i="16"/>
  <c r="S2247" i="16"/>
  <c r="T2247" i="16"/>
  <c r="S2243" i="16"/>
  <c r="T2243" i="16"/>
  <c r="S2239" i="16"/>
  <c r="T2239" i="16"/>
  <c r="S2235" i="16"/>
  <c r="T2235" i="16"/>
  <c r="S2231" i="16"/>
  <c r="T2231" i="16"/>
  <c r="S2227" i="16"/>
  <c r="T2227" i="16"/>
  <c r="AB2227" i="16"/>
  <c r="S2223" i="16"/>
  <c r="T2223" i="16"/>
  <c r="S2219" i="16"/>
  <c r="T2219" i="16"/>
  <c r="S2215" i="16"/>
  <c r="T2215" i="16"/>
  <c r="S2211" i="16"/>
  <c r="T2211" i="16"/>
  <c r="AB2211" i="16"/>
  <c r="S2207" i="16"/>
  <c r="T2207" i="16"/>
  <c r="S2203" i="16"/>
  <c r="T2203" i="16"/>
  <c r="S2199" i="16"/>
  <c r="T2199" i="16"/>
  <c r="S2195" i="16"/>
  <c r="T2195" i="16"/>
  <c r="S2191" i="16"/>
  <c r="T2191" i="16"/>
  <c r="S2187" i="16"/>
  <c r="T2187" i="16"/>
  <c r="S2183" i="16"/>
  <c r="T2183" i="16"/>
  <c r="S2179" i="16"/>
  <c r="T2179" i="16"/>
  <c r="S2175" i="16"/>
  <c r="T2175" i="16"/>
  <c r="S2171" i="16"/>
  <c r="T2171" i="16"/>
  <c r="AB2171" i="16"/>
  <c r="S2167" i="16"/>
  <c r="T2167" i="16"/>
  <c r="S2163" i="16"/>
  <c r="T2163" i="16"/>
  <c r="S2159" i="16"/>
  <c r="T2159" i="16"/>
  <c r="S2155" i="16"/>
  <c r="T2155" i="16"/>
  <c r="AB2155" i="16"/>
  <c r="S2151" i="16"/>
  <c r="T2151" i="16"/>
  <c r="S2147" i="16"/>
  <c r="T2147" i="16"/>
  <c r="AB2147" i="16"/>
  <c r="S2143" i="16"/>
  <c r="T2143" i="16"/>
  <c r="S2139" i="16"/>
  <c r="T2139" i="16"/>
  <c r="S2135" i="16"/>
  <c r="T2135" i="16"/>
  <c r="S2131" i="16"/>
  <c r="T2131" i="16"/>
  <c r="S2127" i="16"/>
  <c r="T2127" i="16"/>
  <c r="S2123" i="16"/>
  <c r="T2123" i="16"/>
  <c r="S2119" i="16"/>
  <c r="T2119" i="16"/>
  <c r="S2115" i="16"/>
  <c r="T2115" i="16"/>
  <c r="S2111" i="16"/>
  <c r="T2111" i="16"/>
  <c r="S2107" i="16"/>
  <c r="T2107" i="16"/>
  <c r="AB2107" i="16"/>
  <c r="S2103" i="16"/>
  <c r="T2103" i="16"/>
  <c r="S2099" i="16"/>
  <c r="T2099" i="16"/>
  <c r="S2095" i="16"/>
  <c r="T2095" i="16"/>
  <c r="S2091" i="16"/>
  <c r="T2091" i="16"/>
  <c r="AB2091" i="16"/>
  <c r="S2087" i="16"/>
  <c r="T2087" i="16"/>
  <c r="S2083" i="16"/>
  <c r="T2083" i="16"/>
  <c r="AB2083" i="16"/>
  <c r="S2079" i="16"/>
  <c r="T2079" i="16"/>
  <c r="S2075" i="16"/>
  <c r="T2075" i="16"/>
  <c r="AB2075" i="16"/>
  <c r="S2071" i="16"/>
  <c r="T2071" i="16"/>
  <c r="S2067" i="16"/>
  <c r="T2067" i="16"/>
  <c r="AB2067" i="16"/>
  <c r="S2063" i="16"/>
  <c r="T2063" i="16"/>
  <c r="S2059" i="16"/>
  <c r="T2059" i="16"/>
  <c r="S2055" i="16"/>
  <c r="T2055" i="16"/>
  <c r="S2051" i="16"/>
  <c r="T2051" i="16"/>
  <c r="S2047" i="16"/>
  <c r="T2047" i="16"/>
  <c r="S2043" i="16"/>
  <c r="T2043" i="16"/>
  <c r="S2039" i="16"/>
  <c r="T2039" i="16"/>
  <c r="S2035" i="16"/>
  <c r="T2035" i="16"/>
  <c r="S2031" i="16"/>
  <c r="T2031" i="16"/>
  <c r="S2027" i="16"/>
  <c r="T2027" i="16"/>
  <c r="S2023" i="16"/>
  <c r="T2023" i="16"/>
  <c r="S2019" i="16"/>
  <c r="T2019" i="16"/>
  <c r="S2015" i="16"/>
  <c r="T2015" i="16"/>
  <c r="AB2015" i="16"/>
  <c r="S2011" i="16"/>
  <c r="T2011" i="16"/>
  <c r="S2007" i="16"/>
  <c r="T2007" i="16"/>
  <c r="S2003" i="16"/>
  <c r="T2003" i="16"/>
  <c r="S1999" i="16"/>
  <c r="T1999" i="16"/>
  <c r="S1995" i="16"/>
  <c r="T1995" i="16"/>
  <c r="AB1995" i="16"/>
  <c r="S1991" i="16"/>
  <c r="T1991" i="16"/>
  <c r="S1987" i="16"/>
  <c r="T1987" i="16"/>
  <c r="S1983" i="16"/>
  <c r="T1983" i="16"/>
  <c r="S1979" i="16"/>
  <c r="T1979" i="16"/>
  <c r="S1975" i="16"/>
  <c r="T1975" i="16"/>
  <c r="AB1975" i="16"/>
  <c r="S1971" i="16"/>
  <c r="T1971" i="16"/>
  <c r="AB1971" i="16"/>
  <c r="S1967" i="16"/>
  <c r="T1967" i="16"/>
  <c r="S1963" i="16"/>
  <c r="T1963" i="16"/>
  <c r="AB1963" i="16"/>
  <c r="S1959" i="16"/>
  <c r="T1959" i="16"/>
  <c r="S1955" i="16"/>
  <c r="T1955" i="16"/>
  <c r="S1951" i="16"/>
  <c r="T1951" i="16"/>
  <c r="AB1951" i="16"/>
  <c r="S1947" i="16"/>
  <c r="T1947" i="16"/>
  <c r="S1943" i="16"/>
  <c r="T1943" i="16"/>
  <c r="S1939" i="16"/>
  <c r="T1939" i="16"/>
  <c r="S1935" i="16"/>
  <c r="T1935" i="16"/>
  <c r="S1931" i="16"/>
  <c r="T1931" i="16"/>
  <c r="AB1931" i="16"/>
  <c r="S1927" i="16"/>
  <c r="T1927" i="16"/>
  <c r="S1923" i="16"/>
  <c r="T1923" i="16"/>
  <c r="AB1923" i="16"/>
  <c r="S1919" i="16"/>
  <c r="T1919" i="16"/>
  <c r="AB1919" i="16"/>
  <c r="S1915" i="16"/>
  <c r="T1915" i="16"/>
  <c r="S1911" i="16"/>
  <c r="T1911" i="16"/>
  <c r="S1907" i="16"/>
  <c r="T1907" i="16"/>
  <c r="AB1907" i="16"/>
  <c r="S1903" i="16"/>
  <c r="T1903" i="16"/>
  <c r="S1899" i="16"/>
  <c r="T1899" i="16"/>
  <c r="S1895" i="16"/>
  <c r="T1895" i="16"/>
  <c r="S1891" i="16"/>
  <c r="T1891" i="16"/>
  <c r="S1887" i="16"/>
  <c r="T1887" i="16"/>
  <c r="S1883" i="16"/>
  <c r="T1883" i="16"/>
  <c r="S1879" i="16"/>
  <c r="T1879" i="16"/>
  <c r="S1875" i="16"/>
  <c r="T1875" i="16"/>
  <c r="S1871" i="16"/>
  <c r="T1871" i="16"/>
  <c r="S1867" i="16"/>
  <c r="T1867" i="16"/>
  <c r="AB1867" i="16"/>
  <c r="S1863" i="16"/>
  <c r="T1863" i="16"/>
  <c r="S1859" i="16"/>
  <c r="T1859" i="16"/>
  <c r="S1855" i="16"/>
  <c r="T1855" i="16"/>
  <c r="AB1855" i="16"/>
  <c r="S1851" i="16"/>
  <c r="T1851" i="16"/>
  <c r="S1847" i="16"/>
  <c r="T1847" i="16"/>
  <c r="S1843" i="16"/>
  <c r="T1843" i="16"/>
  <c r="AB1843" i="16"/>
  <c r="S1839" i="16"/>
  <c r="T1839" i="16"/>
  <c r="S1835" i="16"/>
  <c r="T1835" i="16"/>
  <c r="AB1835" i="16"/>
  <c r="S1831" i="16"/>
  <c r="T1831" i="16"/>
  <c r="S1827" i="16"/>
  <c r="T1827" i="16"/>
  <c r="AB1827" i="16"/>
  <c r="S1823" i="16"/>
  <c r="T1823" i="16"/>
  <c r="AB1823" i="16"/>
  <c r="S1819" i="16"/>
  <c r="T1819" i="16"/>
  <c r="AB1819" i="16"/>
  <c r="S1815" i="16"/>
  <c r="T1815" i="16"/>
  <c r="AB1815" i="16"/>
  <c r="S1811" i="16"/>
  <c r="T1811" i="16"/>
  <c r="S1807" i="16"/>
  <c r="T1807" i="16"/>
  <c r="S1803" i="16"/>
  <c r="T1803" i="16"/>
  <c r="AB1803" i="16"/>
  <c r="S1799" i="16"/>
  <c r="T1799" i="16"/>
  <c r="S1795" i="16"/>
  <c r="T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S1751" i="16"/>
  <c r="T1751" i="16"/>
  <c r="AB1751" i="16"/>
  <c r="S1747" i="16"/>
  <c r="T1747" i="16"/>
  <c r="S1743" i="16"/>
  <c r="T1743" i="16"/>
  <c r="S1739" i="16"/>
  <c r="T1739" i="16"/>
  <c r="AB1739" i="16"/>
  <c r="S1735" i="16"/>
  <c r="T1735" i="16"/>
  <c r="S1731" i="16"/>
  <c r="T1731" i="16"/>
  <c r="AB1731" i="16"/>
  <c r="S1727" i="16"/>
  <c r="T1727" i="16"/>
  <c r="AB1727" i="16"/>
  <c r="S1723" i="16"/>
  <c r="T1723" i="16"/>
  <c r="S1719" i="16"/>
  <c r="T1719" i="16"/>
  <c r="S1715" i="16"/>
  <c r="T1715" i="16"/>
  <c r="AB1715" i="16"/>
  <c r="S1711" i="16"/>
  <c r="T1711" i="16"/>
  <c r="S1707" i="16"/>
  <c r="T1707" i="16"/>
  <c r="AB1707" i="16"/>
  <c r="S1703" i="16"/>
  <c r="T1703" i="16"/>
  <c r="S1699" i="16"/>
  <c r="T1699" i="16"/>
  <c r="S1695" i="16"/>
  <c r="T1695" i="16"/>
  <c r="S1691" i="16"/>
  <c r="T1691" i="16"/>
  <c r="AB1691" i="16"/>
  <c r="S1687" i="16"/>
  <c r="T1687" i="16"/>
  <c r="AB1687" i="16"/>
  <c r="S1683" i="16"/>
  <c r="T1683" i="16"/>
  <c r="S1679" i="16"/>
  <c r="T1679" i="16"/>
  <c r="S1675" i="16"/>
  <c r="T1675" i="16"/>
  <c r="S1671" i="16"/>
  <c r="T1671" i="16"/>
  <c r="S1667" i="16"/>
  <c r="T1667" i="16"/>
  <c r="S1663" i="16"/>
  <c r="T1663" i="16"/>
  <c r="S1659" i="16"/>
  <c r="T1659" i="16"/>
  <c r="AB1659" i="16"/>
  <c r="S1655" i="16"/>
  <c r="T1655" i="16"/>
  <c r="AB1655" i="16"/>
  <c r="S1651" i="16"/>
  <c r="T1651" i="16"/>
  <c r="S1647" i="16"/>
  <c r="T1647" i="16"/>
  <c r="S1643" i="16"/>
  <c r="T1643" i="16"/>
  <c r="AB1643" i="16"/>
  <c r="S1639" i="16"/>
  <c r="T1639" i="16"/>
  <c r="S1635" i="16"/>
  <c r="T1635" i="16"/>
  <c r="S1631" i="16"/>
  <c r="T1631" i="16"/>
  <c r="S1627" i="16"/>
  <c r="T1627" i="16"/>
  <c r="S1623" i="16"/>
  <c r="T1623" i="16"/>
  <c r="S1619" i="16"/>
  <c r="T1619" i="16"/>
  <c r="S1615" i="16"/>
  <c r="T1615" i="16"/>
  <c r="S1611" i="16"/>
  <c r="T1611" i="16"/>
  <c r="S1607" i="16"/>
  <c r="T1607" i="16"/>
  <c r="S1603" i="16"/>
  <c r="T1603" i="16"/>
  <c r="S1599" i="16"/>
  <c r="T1599" i="16"/>
  <c r="AB1599" i="16"/>
  <c r="S1595" i="16"/>
  <c r="T1595" i="16"/>
  <c r="AB1595" i="16"/>
  <c r="S1591" i="16"/>
  <c r="T1591" i="16"/>
  <c r="S1587" i="16"/>
  <c r="T1587" i="16"/>
  <c r="AB1587" i="16"/>
  <c r="S1583" i="16"/>
  <c r="T1583" i="16"/>
  <c r="S1579" i="16"/>
  <c r="T1579" i="16"/>
  <c r="AB1579" i="16"/>
  <c r="S1575" i="16"/>
  <c r="T1575" i="16"/>
  <c r="S1571" i="16"/>
  <c r="T1571" i="16"/>
  <c r="AB1571" i="16"/>
  <c r="S1567" i="16"/>
  <c r="T1567" i="16"/>
  <c r="S1563" i="16"/>
  <c r="T1563" i="16"/>
  <c r="S1559" i="16"/>
  <c r="T1559" i="16"/>
  <c r="S1555" i="16"/>
  <c r="T1555" i="16"/>
  <c r="AB1555" i="16"/>
  <c r="S1551" i="16"/>
  <c r="T1551" i="16"/>
  <c r="S1547" i="16"/>
  <c r="T1547" i="16"/>
  <c r="AB1547" i="16"/>
  <c r="S1543" i="16"/>
  <c r="T1543" i="16"/>
  <c r="S1539" i="16"/>
  <c r="T1539" i="16"/>
  <c r="AB1539" i="16"/>
  <c r="S1535" i="16"/>
  <c r="T1535" i="16"/>
  <c r="AB1535" i="16"/>
  <c r="S1531" i="16"/>
  <c r="T1531" i="16"/>
  <c r="S1527" i="16"/>
  <c r="T1527" i="16"/>
  <c r="S1523" i="16"/>
  <c r="T1523" i="16"/>
  <c r="AB1523" i="16"/>
  <c r="S1519" i="16"/>
  <c r="T1519" i="16"/>
  <c r="S1515" i="16"/>
  <c r="T1515" i="16"/>
  <c r="S1511" i="16"/>
  <c r="T1511" i="16"/>
  <c r="S1507" i="16"/>
  <c r="T1507" i="16"/>
  <c r="AB1507" i="16"/>
  <c r="S1503" i="16"/>
  <c r="T1503" i="16"/>
  <c r="AB1503" i="16"/>
  <c r="S1499" i="16"/>
  <c r="T1499" i="16"/>
  <c r="S1495" i="16"/>
  <c r="T1495" i="16"/>
  <c r="S1491" i="16"/>
  <c r="T1491" i="16"/>
  <c r="AB1491" i="16"/>
  <c r="S1487" i="16"/>
  <c r="T1487" i="16"/>
  <c r="S1483" i="16"/>
  <c r="T1483" i="16"/>
  <c r="AB1483" i="16"/>
  <c r="S1479" i="16"/>
  <c r="T1479" i="16"/>
  <c r="S1475" i="16"/>
  <c r="T1475" i="16"/>
  <c r="AB1475" i="16"/>
  <c r="S1471" i="16"/>
  <c r="T1471" i="16"/>
  <c r="AB1471" i="16"/>
  <c r="S1467" i="16"/>
  <c r="T1467" i="16"/>
  <c r="S1463" i="16"/>
  <c r="T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T1403" i="16"/>
  <c r="S1403" i="16"/>
  <c r="T1399" i="16"/>
  <c r="S1399" i="16"/>
  <c r="T1395" i="16"/>
  <c r="S1395" i="16"/>
  <c r="T1391" i="16"/>
  <c r="S1391" i="16"/>
  <c r="T1387" i="16"/>
  <c r="S1387" i="16"/>
  <c r="T1383" i="16"/>
  <c r="S1383" i="16"/>
  <c r="T1379" i="16"/>
  <c r="S1379" i="16"/>
  <c r="T1375" i="16"/>
  <c r="S1375" i="16"/>
  <c r="T1371" i="16"/>
  <c r="S1371" i="16"/>
  <c r="T1367" i="16"/>
  <c r="S1367" i="16"/>
  <c r="T1363" i="16"/>
  <c r="S1363" i="16"/>
  <c r="T1359" i="16"/>
  <c r="S1359" i="16"/>
  <c r="T1355" i="16"/>
  <c r="S1355" i="16"/>
  <c r="AB1355" i="16"/>
  <c r="T1351" i="16"/>
  <c r="S1351" i="16"/>
  <c r="T1347" i="16"/>
  <c r="S1347" i="16"/>
  <c r="AB1347" i="16"/>
  <c r="T1343" i="16"/>
  <c r="S1343" i="16"/>
  <c r="T1339" i="16"/>
  <c r="S1339" i="16"/>
  <c r="AB1339" i="16"/>
  <c r="T1335" i="16"/>
  <c r="S1335" i="16"/>
  <c r="T1331" i="16"/>
  <c r="S1331" i="16"/>
  <c r="AB1331" i="16"/>
  <c r="T1327" i="16"/>
  <c r="S1327" i="16"/>
  <c r="T1323" i="16"/>
  <c r="S1323" i="16"/>
  <c r="T1319" i="16"/>
  <c r="S1319" i="16"/>
  <c r="T1315" i="16"/>
  <c r="S1315" i="16"/>
  <c r="T1311" i="16"/>
  <c r="S1311" i="16"/>
  <c r="T1307" i="16"/>
  <c r="S1307" i="16"/>
  <c r="T1303" i="16"/>
  <c r="S1303" i="16"/>
  <c r="T1299" i="16"/>
  <c r="S1299" i="16"/>
  <c r="T1295" i="16"/>
  <c r="S1295" i="16"/>
  <c r="T1291" i="16"/>
  <c r="S1291" i="16"/>
  <c r="AB1291" i="16"/>
  <c r="T1287" i="16"/>
  <c r="S1287" i="16"/>
  <c r="T1283" i="16"/>
  <c r="S1283" i="16"/>
  <c r="AB1283" i="16"/>
  <c r="T1279" i="16"/>
  <c r="S1279" i="16"/>
  <c r="T1275" i="16"/>
  <c r="S1275" i="16"/>
  <c r="T1271" i="16"/>
  <c r="S1271" i="16"/>
  <c r="T1267" i="16"/>
  <c r="S1267" i="16"/>
  <c r="AB1267" i="16"/>
  <c r="T1263" i="16"/>
  <c r="S1263" i="16"/>
  <c r="T1259" i="16"/>
  <c r="S1259" i="16"/>
  <c r="AB1259" i="16"/>
  <c r="T1255" i="16"/>
  <c r="S1255" i="16"/>
  <c r="T1251" i="16"/>
  <c r="S1251" i="16"/>
  <c r="AB1251" i="16"/>
  <c r="T1247" i="16"/>
  <c r="S1247" i="16"/>
  <c r="T1243" i="16"/>
  <c r="S1243" i="16"/>
  <c r="AB1243" i="16"/>
  <c r="T1239" i="16"/>
  <c r="S1239" i="16"/>
  <c r="T1235" i="16"/>
  <c r="S1235" i="16"/>
  <c r="T1231" i="16"/>
  <c r="S1231" i="16"/>
  <c r="T1227" i="16"/>
  <c r="S1227" i="16"/>
  <c r="AB1227" i="16"/>
  <c r="T1223" i="16"/>
  <c r="S1223" i="16"/>
  <c r="T1219" i="16"/>
  <c r="S1219" i="16"/>
  <c r="AB1219" i="16"/>
  <c r="T1215" i="16"/>
  <c r="S1215" i="16"/>
  <c r="T1211" i="16"/>
  <c r="S1211" i="16"/>
  <c r="T1207" i="16"/>
  <c r="S1207" i="16"/>
  <c r="T1203" i="16"/>
  <c r="S1203" i="16"/>
  <c r="T1199" i="16"/>
  <c r="S1199" i="16"/>
  <c r="T1195" i="16"/>
  <c r="S1195" i="16"/>
  <c r="T1191" i="16"/>
  <c r="S1191" i="16"/>
  <c r="T1187" i="16"/>
  <c r="S1187" i="16"/>
  <c r="T1183" i="16"/>
  <c r="S1183" i="16"/>
  <c r="T1179" i="16"/>
  <c r="S1179" i="16"/>
  <c r="AB1179" i="16"/>
  <c r="T1175" i="16"/>
  <c r="S1175" i="16"/>
  <c r="T1171" i="16"/>
  <c r="S1171" i="16"/>
  <c r="T1167" i="16"/>
  <c r="S1167" i="16"/>
  <c r="T1163" i="16"/>
  <c r="S1163" i="16"/>
  <c r="AB1163" i="16"/>
  <c r="T1159" i="16"/>
  <c r="S1159" i="16"/>
  <c r="T1155" i="16"/>
  <c r="S1155" i="16"/>
  <c r="T1151" i="16"/>
  <c r="S1151" i="16"/>
  <c r="S1147" i="16"/>
  <c r="T1147" i="16"/>
  <c r="AB1147" i="16"/>
  <c r="S1143" i="16"/>
  <c r="T1143" i="16"/>
  <c r="S1139" i="16"/>
  <c r="T1139" i="16"/>
  <c r="S1135" i="16"/>
  <c r="T1135" i="16"/>
  <c r="S1131" i="16"/>
  <c r="T1131" i="16"/>
  <c r="AB1131" i="16"/>
  <c r="S1127" i="16"/>
  <c r="T1127" i="16"/>
  <c r="S1123" i="16"/>
  <c r="T1123" i="16"/>
  <c r="S1119" i="16"/>
  <c r="T1119" i="16"/>
  <c r="S1115" i="16"/>
  <c r="T1115" i="16"/>
  <c r="S1111" i="16"/>
  <c r="T1111" i="16"/>
  <c r="S1107" i="16"/>
  <c r="T1107" i="16"/>
  <c r="AB1107" i="16"/>
  <c r="S1103" i="16"/>
  <c r="T1103" i="16"/>
  <c r="S1099" i="16"/>
  <c r="T1099" i="16"/>
  <c r="S1095" i="16"/>
  <c r="T1095" i="16"/>
  <c r="S1091" i="16"/>
  <c r="T1091" i="16"/>
  <c r="S1087" i="16"/>
  <c r="T1087" i="16"/>
  <c r="S1083" i="16"/>
  <c r="T1083" i="16"/>
  <c r="AB1083" i="16"/>
  <c r="S1079" i="16"/>
  <c r="T1079" i="16"/>
  <c r="S1075" i="16"/>
  <c r="T1075" i="16"/>
  <c r="S1071" i="16"/>
  <c r="T1071" i="16"/>
  <c r="S1067" i="16"/>
  <c r="T1067" i="16"/>
  <c r="S1063" i="16"/>
  <c r="T1063" i="16"/>
  <c r="S1059" i="16"/>
  <c r="T1059" i="16"/>
  <c r="AB1059" i="16"/>
  <c r="S1055" i="16"/>
  <c r="T1055" i="16"/>
  <c r="S1051" i="16"/>
  <c r="T1051" i="16"/>
  <c r="AB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AB971" i="16"/>
  <c r="S967" i="16"/>
  <c r="T967" i="16"/>
  <c r="AB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AB843" i="16"/>
  <c r="S839" i="16"/>
  <c r="T839" i="16"/>
  <c r="AB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T723" i="16"/>
  <c r="S723" i="16"/>
  <c r="T719" i="16"/>
  <c r="S719" i="16"/>
  <c r="T715" i="16"/>
  <c r="S715" i="16"/>
  <c r="AB715" i="16"/>
  <c r="T711" i="16"/>
  <c r="S711" i="16"/>
  <c r="AB711" i="16"/>
  <c r="T707" i="16"/>
  <c r="S707" i="16"/>
  <c r="T703" i="16"/>
  <c r="S703" i="16"/>
  <c r="T699" i="16"/>
  <c r="S699" i="16"/>
  <c r="T695" i="16"/>
  <c r="S695" i="16"/>
  <c r="T691" i="16"/>
  <c r="S691" i="16"/>
  <c r="T687" i="16"/>
  <c r="S687" i="16"/>
  <c r="T683" i="16"/>
  <c r="S683" i="16"/>
  <c r="T679" i="16"/>
  <c r="S679" i="16"/>
  <c r="T675" i="16"/>
  <c r="S675" i="16"/>
  <c r="T671" i="16"/>
  <c r="S671" i="16"/>
  <c r="T667" i="16"/>
  <c r="S667" i="16"/>
  <c r="T663" i="16"/>
  <c r="S663" i="16"/>
  <c r="T659" i="16"/>
  <c r="S659" i="16"/>
  <c r="T655" i="16"/>
  <c r="S655" i="16"/>
  <c r="T651" i="16"/>
  <c r="S651" i="16"/>
  <c r="T647" i="16"/>
  <c r="S647" i="16"/>
  <c r="T643" i="16"/>
  <c r="S643" i="16"/>
  <c r="T639" i="16"/>
  <c r="S639" i="16"/>
  <c r="T635" i="16"/>
  <c r="S635" i="16"/>
  <c r="T631" i="16"/>
  <c r="S631" i="16"/>
  <c r="T627" i="16"/>
  <c r="S627" i="16"/>
  <c r="T623" i="16"/>
  <c r="S623" i="16"/>
  <c r="T619" i="16"/>
  <c r="S619" i="16"/>
  <c r="T615" i="16"/>
  <c r="S615" i="16"/>
  <c r="S611" i="16"/>
  <c r="T611" i="16"/>
  <c r="S607" i="16"/>
  <c r="T607" i="16"/>
  <c r="S603" i="16"/>
  <c r="T603" i="16"/>
  <c r="S599" i="16"/>
  <c r="T599" i="16"/>
  <c r="S595" i="16"/>
  <c r="T595" i="16"/>
  <c r="S591" i="16"/>
  <c r="T591" i="16"/>
  <c r="S587" i="16"/>
  <c r="T587" i="16"/>
  <c r="AB587" i="16"/>
  <c r="S583" i="16"/>
  <c r="T583" i="16"/>
  <c r="AB583" i="16"/>
  <c r="S579" i="16"/>
  <c r="T579" i="16"/>
  <c r="S575" i="16"/>
  <c r="T575" i="16"/>
  <c r="AB2323" i="16"/>
  <c r="AB2287" i="16"/>
  <c r="AB2191" i="16"/>
  <c r="AB1983" i="16"/>
  <c r="AB1883" i="16"/>
  <c r="AB1795" i="16"/>
  <c r="AB1683" i="16"/>
  <c r="AB1667" i="16"/>
  <c r="AB1627" i="16"/>
  <c r="AB1567" i="16"/>
  <c r="AB1531" i="16"/>
  <c r="AB1467" i="16"/>
  <c r="AB1307" i="16"/>
  <c r="AB1123" i="16"/>
  <c r="AB1091" i="16"/>
  <c r="AB907" i="16"/>
  <c r="AB651" i="16"/>
  <c r="B38" i="4"/>
  <c r="B44" i="4" s="1"/>
  <c r="A30" i="10" s="1"/>
  <c r="L65" i="10"/>
  <c r="L64" i="10"/>
  <c r="J62" i="10"/>
  <c r="L63" i="10"/>
  <c r="I62" i="10"/>
  <c r="L62" i="10"/>
  <c r="T2502" i="16"/>
  <c r="S2502" i="16"/>
  <c r="T2498" i="16"/>
  <c r="S2498" i="16"/>
  <c r="T2494" i="16"/>
  <c r="S2494" i="16"/>
  <c r="AB2494" i="16"/>
  <c r="T2490" i="16"/>
  <c r="S2490" i="16"/>
  <c r="T2486" i="16"/>
  <c r="S2486" i="16"/>
  <c r="T2482" i="16"/>
  <c r="S2482" i="16"/>
  <c r="T2478" i="16"/>
  <c r="S2478" i="16"/>
  <c r="T2474" i="16"/>
  <c r="S2474" i="16"/>
  <c r="AB2474" i="16"/>
  <c r="T2470" i="16"/>
  <c r="S2470" i="16"/>
  <c r="T2466" i="16"/>
  <c r="S2466" i="16"/>
  <c r="T2462" i="16"/>
  <c r="S2462" i="16"/>
  <c r="T2458" i="16"/>
  <c r="S2458" i="16"/>
  <c r="AB2458" i="16"/>
  <c r="T2454" i="16"/>
  <c r="S2454" i="16"/>
  <c r="T2450" i="16"/>
  <c r="S2450" i="16"/>
  <c r="T2446" i="16"/>
  <c r="S2446" i="16"/>
  <c r="T2442" i="16"/>
  <c r="S2442" i="16"/>
  <c r="T2438" i="16"/>
  <c r="S2438" i="16"/>
  <c r="T2434" i="16"/>
  <c r="S2434" i="16"/>
  <c r="T2430" i="16"/>
  <c r="S2430" i="16"/>
  <c r="AB2430" i="16"/>
  <c r="T2426" i="16"/>
  <c r="S2426" i="16"/>
  <c r="T2422" i="16"/>
  <c r="S2422" i="16"/>
  <c r="AB2422" i="16"/>
  <c r="T2418" i="16"/>
  <c r="S2418" i="16"/>
  <c r="T2414" i="16"/>
  <c r="S2414" i="16"/>
  <c r="AB2414" i="16"/>
  <c r="T2410" i="16"/>
  <c r="S2410" i="16"/>
  <c r="T2406" i="16"/>
  <c r="S2406" i="16"/>
  <c r="T2402" i="16"/>
  <c r="S2402" i="16"/>
  <c r="T2398" i="16"/>
  <c r="S2398" i="16"/>
  <c r="T2394" i="16"/>
  <c r="S2394" i="16"/>
  <c r="AB2394" i="16"/>
  <c r="T2390" i="16"/>
  <c r="S2390" i="16"/>
  <c r="T2386" i="16"/>
  <c r="S2386" i="16"/>
  <c r="T2382" i="16"/>
  <c r="S2382" i="16"/>
  <c r="T2378" i="16"/>
  <c r="S2378" i="16"/>
  <c r="T2374" i="16"/>
  <c r="S2374" i="16"/>
  <c r="T2370" i="16"/>
  <c r="S2370" i="16"/>
  <c r="T2366" i="16"/>
  <c r="S2366" i="16"/>
  <c r="AB2366" i="16"/>
  <c r="T2362" i="16"/>
  <c r="S2362" i="16"/>
  <c r="T2358" i="16"/>
  <c r="S2358" i="16"/>
  <c r="AB2358" i="16"/>
  <c r="T2354" i="16"/>
  <c r="S2354" i="16"/>
  <c r="T2350" i="16"/>
  <c r="S2350" i="16"/>
  <c r="AB2350" i="16"/>
  <c r="T2346" i="16"/>
  <c r="S2346" i="16"/>
  <c r="T2342" i="16"/>
  <c r="S2342" i="16"/>
  <c r="T2338" i="16"/>
  <c r="S2338" i="16"/>
  <c r="T2334" i="16"/>
  <c r="S2334" i="16"/>
  <c r="T2330" i="16"/>
  <c r="S2330" i="16"/>
  <c r="AB2330" i="16"/>
  <c r="T2326" i="16"/>
  <c r="S2326" i="16"/>
  <c r="T2322" i="16"/>
  <c r="S2322" i="16"/>
  <c r="T2318" i="16"/>
  <c r="S2318" i="16"/>
  <c r="AB2318" i="16"/>
  <c r="T2314" i="16"/>
  <c r="S2314" i="16"/>
  <c r="T2310" i="16"/>
  <c r="S2310" i="16"/>
  <c r="AB2310" i="16"/>
  <c r="T2306" i="16"/>
  <c r="S2306" i="16"/>
  <c r="T2302" i="16"/>
  <c r="S2302" i="16"/>
  <c r="AB2302" i="16"/>
  <c r="T2298" i="16"/>
  <c r="S2298" i="16"/>
  <c r="T2294" i="16"/>
  <c r="S2294" i="16"/>
  <c r="T2290" i="16"/>
  <c r="S2290" i="16"/>
  <c r="T2286" i="16"/>
  <c r="S2286" i="16"/>
  <c r="AB2286" i="16"/>
  <c r="T2282" i="16"/>
  <c r="S2282" i="16"/>
  <c r="T2278" i="16"/>
  <c r="S2278" i="16"/>
  <c r="AB2278" i="16"/>
  <c r="T2274" i="16"/>
  <c r="S2274" i="16"/>
  <c r="T2270" i="16"/>
  <c r="S2270" i="16"/>
  <c r="T2266" i="16"/>
  <c r="S2266" i="16"/>
  <c r="T2262" i="16"/>
  <c r="S2262" i="16"/>
  <c r="T2258" i="16"/>
  <c r="S2258" i="16"/>
  <c r="T2254" i="16"/>
  <c r="S2254" i="16"/>
  <c r="T2250" i="16"/>
  <c r="S2250" i="16"/>
  <c r="T2246" i="16"/>
  <c r="S2246" i="16"/>
  <c r="T2242" i="16"/>
  <c r="S2242" i="16"/>
  <c r="T2238" i="16"/>
  <c r="S2238" i="16"/>
  <c r="AB2238" i="16"/>
  <c r="T2234" i="16"/>
  <c r="S2234" i="16"/>
  <c r="T2230" i="16"/>
  <c r="S2230" i="16"/>
  <c r="T2226" i="16"/>
  <c r="S2226" i="16"/>
  <c r="T2222" i="16"/>
  <c r="S2222" i="16"/>
  <c r="T2218" i="16"/>
  <c r="S2218" i="16"/>
  <c r="AB2218" i="16"/>
  <c r="T2214" i="16"/>
  <c r="S2214" i="16"/>
  <c r="T2210" i="16"/>
  <c r="S2210" i="16"/>
  <c r="T2206" i="16"/>
  <c r="S2206" i="16"/>
  <c r="T2202" i="16"/>
  <c r="S2202" i="16"/>
  <c r="AB2202" i="16"/>
  <c r="T2198" i="16"/>
  <c r="S2198" i="16"/>
  <c r="T2194" i="16"/>
  <c r="S2194" i="16"/>
  <c r="T2190" i="16"/>
  <c r="S2190" i="16"/>
  <c r="AB2190" i="16"/>
  <c r="T2186" i="16"/>
  <c r="S2186" i="16"/>
  <c r="T2182" i="16"/>
  <c r="S2182" i="16"/>
  <c r="T2178" i="16"/>
  <c r="S2178" i="16"/>
  <c r="AB2178" i="16"/>
  <c r="T2174" i="16"/>
  <c r="S2174" i="16"/>
  <c r="T2170" i="16"/>
  <c r="S2170" i="16"/>
  <c r="T2166" i="16"/>
  <c r="S2166" i="16"/>
  <c r="T2162" i="16"/>
  <c r="S2162" i="16"/>
  <c r="T2158" i="16"/>
  <c r="S2158" i="16"/>
  <c r="T2154" i="16"/>
  <c r="S2154" i="16"/>
  <c r="AB2154" i="16"/>
  <c r="T2150" i="16"/>
  <c r="S2150" i="16"/>
  <c r="T2146" i="16"/>
  <c r="S2146" i="16"/>
  <c r="T2142" i="16"/>
  <c r="S2142" i="16"/>
  <c r="T2138" i="16"/>
  <c r="S2138" i="16"/>
  <c r="T2134" i="16"/>
  <c r="S2134" i="16"/>
  <c r="T2130" i="16"/>
  <c r="S2130" i="16"/>
  <c r="T2126" i="16"/>
  <c r="S2126" i="16"/>
  <c r="AB2126" i="16"/>
  <c r="T2122" i="16"/>
  <c r="S2122" i="16"/>
  <c r="T2118" i="16"/>
  <c r="S2118" i="16"/>
  <c r="T2114" i="16"/>
  <c r="S2114" i="16"/>
  <c r="AB2114" i="16"/>
  <c r="T2110" i="16"/>
  <c r="S2110" i="16"/>
  <c r="T2106" i="16"/>
  <c r="S2106" i="16"/>
  <c r="T2102" i="16"/>
  <c r="S2102" i="16"/>
  <c r="T2098" i="16"/>
  <c r="S2098" i="16"/>
  <c r="T2094" i="16"/>
  <c r="S2094" i="16"/>
  <c r="T2090" i="16"/>
  <c r="S2090" i="16"/>
  <c r="T2086" i="16"/>
  <c r="S2086" i="16"/>
  <c r="T2082" i="16"/>
  <c r="S2082" i="16"/>
  <c r="T2078" i="16"/>
  <c r="S2078" i="16"/>
  <c r="T2074" i="16"/>
  <c r="S2074" i="16"/>
  <c r="T2070" i="16"/>
  <c r="S2070" i="16"/>
  <c r="T2066" i="16"/>
  <c r="S2066" i="16"/>
  <c r="T2062" i="16"/>
  <c r="S2062" i="16"/>
  <c r="AB2062" i="16"/>
  <c r="T2058" i="16"/>
  <c r="S2058" i="16"/>
  <c r="T2054" i="16"/>
  <c r="S2054" i="16"/>
  <c r="AB2054" i="16"/>
  <c r="T2050" i="16"/>
  <c r="S2050" i="16"/>
  <c r="T2046" i="16"/>
  <c r="S2046" i="16"/>
  <c r="AB2046" i="16"/>
  <c r="T2042" i="16"/>
  <c r="S2042" i="16"/>
  <c r="T2038" i="16"/>
  <c r="S2038" i="16"/>
  <c r="AB2038" i="16"/>
  <c r="T2034" i="16"/>
  <c r="S2034" i="16"/>
  <c r="T2030" i="16"/>
  <c r="S2030" i="16"/>
  <c r="AB2030" i="16"/>
  <c r="T2026" i="16"/>
  <c r="S2026" i="16"/>
  <c r="T2022" i="16"/>
  <c r="S2022" i="16"/>
  <c r="AB2022" i="16"/>
  <c r="T2018" i="16"/>
  <c r="S2018" i="16"/>
  <c r="T2014" i="16"/>
  <c r="S2014" i="16"/>
  <c r="T2010" i="16"/>
  <c r="S2010" i="16"/>
  <c r="T2006" i="16"/>
  <c r="S2006" i="16"/>
  <c r="T2002" i="16"/>
  <c r="S2002" i="16"/>
  <c r="AB2002" i="16"/>
  <c r="T1998" i="16"/>
  <c r="S1998" i="16"/>
  <c r="T1994" i="16"/>
  <c r="S1994" i="16"/>
  <c r="T1990" i="16"/>
  <c r="S1990" i="16"/>
  <c r="T1986" i="16"/>
  <c r="S1986" i="16"/>
  <c r="AB1986" i="16"/>
  <c r="T1982" i="16"/>
  <c r="S1982" i="16"/>
  <c r="AB1982" i="16"/>
  <c r="T1978" i="16"/>
  <c r="S1978" i="16"/>
  <c r="T1974" i="16"/>
  <c r="S1974" i="16"/>
  <c r="T1970" i="16"/>
  <c r="S1970" i="16"/>
  <c r="T1966" i="16"/>
  <c r="S1966" i="16"/>
  <c r="T1962" i="16"/>
  <c r="S1962" i="16"/>
  <c r="T1958" i="16"/>
  <c r="S1958" i="16"/>
  <c r="AB1958" i="16"/>
  <c r="T1954" i="16"/>
  <c r="S1954" i="16"/>
  <c r="T1950" i="16"/>
  <c r="S1950" i="16"/>
  <c r="T1946" i="16"/>
  <c r="S1946" i="16"/>
  <c r="T1942" i="16"/>
  <c r="S1942" i="16"/>
  <c r="T1938" i="16"/>
  <c r="S1938" i="16"/>
  <c r="AB1938" i="16"/>
  <c r="T1934" i="16"/>
  <c r="S1934" i="16"/>
  <c r="T1930" i="16"/>
  <c r="S1930" i="16"/>
  <c r="T1926" i="16"/>
  <c r="S1926" i="16"/>
  <c r="T1922" i="16"/>
  <c r="S1922" i="16"/>
  <c r="T1918" i="16"/>
  <c r="S1918" i="16"/>
  <c r="S1914" i="16"/>
  <c r="T1914" i="16"/>
  <c r="AB1914" i="16"/>
  <c r="S1910" i="16"/>
  <c r="T1910" i="16"/>
  <c r="S1906" i="16"/>
  <c r="T1906" i="16"/>
  <c r="S1902" i="16"/>
  <c r="T1902" i="16"/>
  <c r="AB1902" i="16"/>
  <c r="S1898" i="16"/>
  <c r="T1898" i="16"/>
  <c r="S1894" i="16"/>
  <c r="T1894" i="16"/>
  <c r="AB1894" i="16"/>
  <c r="S1890" i="16"/>
  <c r="T1890" i="16"/>
  <c r="S1886" i="16"/>
  <c r="T1886" i="16"/>
  <c r="S1882" i="16"/>
  <c r="T1882" i="16"/>
  <c r="AB1882" i="16"/>
  <c r="S1878" i="16"/>
  <c r="T1878" i="16"/>
  <c r="S1874" i="16"/>
  <c r="T1874" i="16"/>
  <c r="AB1874" i="16"/>
  <c r="S1870" i="16"/>
  <c r="T1870" i="16"/>
  <c r="S1866" i="16"/>
  <c r="T1866" i="16"/>
  <c r="S1862" i="16"/>
  <c r="T1862" i="16"/>
  <c r="S1858" i="16"/>
  <c r="T1858" i="16"/>
  <c r="AB1858" i="16"/>
  <c r="S1854" i="16"/>
  <c r="T1854" i="16"/>
  <c r="AB1854" i="16"/>
  <c r="S1850" i="16"/>
  <c r="T1850" i="16"/>
  <c r="S1846" i="16"/>
  <c r="T1846" i="16"/>
  <c r="S1842" i="16"/>
  <c r="T1842" i="16"/>
  <c r="S1838" i="16"/>
  <c r="T1838" i="16"/>
  <c r="S1834" i="16"/>
  <c r="T1834" i="16"/>
  <c r="AB1834" i="16"/>
  <c r="S1830" i="16"/>
  <c r="T1830" i="16"/>
  <c r="S1826" i="16"/>
  <c r="T1826" i="16"/>
  <c r="S1822" i="16"/>
  <c r="T1822" i="16"/>
  <c r="S1818" i="16"/>
  <c r="T1818" i="16"/>
  <c r="AB1818" i="16"/>
  <c r="S1814" i="16"/>
  <c r="T1814" i="16"/>
  <c r="AB1814" i="16"/>
  <c r="S1810" i="16"/>
  <c r="T1810" i="16"/>
  <c r="S1806" i="16"/>
  <c r="T1806" i="16"/>
  <c r="S1802" i="16"/>
  <c r="T1802" i="16"/>
  <c r="S1798" i="16"/>
  <c r="T1798" i="16"/>
  <c r="S1794" i="16"/>
  <c r="T1794" i="16"/>
  <c r="AB1794" i="16"/>
  <c r="S1790" i="16"/>
  <c r="T1790" i="16"/>
  <c r="S1786" i="16"/>
  <c r="T1786" i="16"/>
  <c r="AB1786" i="16"/>
  <c r="S1782" i="16"/>
  <c r="T1782" i="16"/>
  <c r="S1778" i="16"/>
  <c r="T1778" i="16"/>
  <c r="S1774" i="16"/>
  <c r="T1774" i="16"/>
  <c r="AB1774" i="16"/>
  <c r="S1770" i="16"/>
  <c r="T1770" i="16"/>
  <c r="S1766" i="16"/>
  <c r="T1766" i="16"/>
  <c r="S1762" i="16"/>
  <c r="T1762" i="16"/>
  <c r="AB1762" i="16"/>
  <c r="S1758" i="16"/>
  <c r="T1758" i="16"/>
  <c r="AB1758" i="16"/>
  <c r="S1754" i="16"/>
  <c r="T1754" i="16"/>
  <c r="S1750" i="16"/>
  <c r="T1750" i="16"/>
  <c r="S1746" i="16"/>
  <c r="T1746" i="16"/>
  <c r="AB1746" i="16"/>
  <c r="S1742" i="16"/>
  <c r="T1742" i="16"/>
  <c r="S1738" i="16"/>
  <c r="T1738" i="16"/>
  <c r="S1734" i="16"/>
  <c r="T1734" i="16"/>
  <c r="AB1734" i="16"/>
  <c r="S1730" i="16"/>
  <c r="T1730" i="16"/>
  <c r="S1726" i="16"/>
  <c r="T1726" i="16"/>
  <c r="AB1726" i="16"/>
  <c r="S1722" i="16"/>
  <c r="T1722" i="16"/>
  <c r="AB1722" i="16"/>
  <c r="S1718" i="16"/>
  <c r="T1718" i="16"/>
  <c r="S1714" i="16"/>
  <c r="T1714" i="16"/>
  <c r="S1710" i="16"/>
  <c r="T1710" i="16"/>
  <c r="AB1710" i="16"/>
  <c r="S1706" i="16"/>
  <c r="T1706" i="16"/>
  <c r="S1702" i="16"/>
  <c r="T1702" i="16"/>
  <c r="AB1702" i="16"/>
  <c r="S1698" i="16"/>
  <c r="T1698" i="16"/>
  <c r="S1694" i="16"/>
  <c r="T1694" i="16"/>
  <c r="S1690" i="16"/>
  <c r="T1690" i="16"/>
  <c r="S1686" i="16"/>
  <c r="T1686" i="16"/>
  <c r="S1682" i="16"/>
  <c r="T1682" i="16"/>
  <c r="S1678" i="16"/>
  <c r="T1678" i="16"/>
  <c r="S1674" i="16"/>
  <c r="T1674" i="16"/>
  <c r="AB1674" i="16"/>
  <c r="S1670" i="16"/>
  <c r="T1670" i="16"/>
  <c r="S1666" i="16"/>
  <c r="T1666" i="16"/>
  <c r="AB1666" i="16"/>
  <c r="S1662" i="16"/>
  <c r="T1662" i="16"/>
  <c r="T1658" i="16"/>
  <c r="S1658" i="16"/>
  <c r="T1654" i="16"/>
  <c r="S1654" i="16"/>
  <c r="AB1654" i="16"/>
  <c r="T1650" i="16"/>
  <c r="S1650" i="16"/>
  <c r="T1646" i="16"/>
  <c r="S1646" i="16"/>
  <c r="T1642" i="16"/>
  <c r="S1642" i="16"/>
  <c r="T1638" i="16"/>
  <c r="S1638" i="16"/>
  <c r="AB1638" i="16"/>
  <c r="T1634" i="16"/>
  <c r="S1634" i="16"/>
  <c r="T1630" i="16"/>
  <c r="S1630" i="16"/>
  <c r="AB1630" i="16"/>
  <c r="T1626" i="16"/>
  <c r="S1626" i="16"/>
  <c r="T1622" i="16"/>
  <c r="S1622" i="16"/>
  <c r="T1618" i="16"/>
  <c r="S1618" i="16"/>
  <c r="T1614" i="16"/>
  <c r="S1614" i="16"/>
  <c r="AB1614" i="16"/>
  <c r="T1610" i="16"/>
  <c r="S1610" i="16"/>
  <c r="T1606" i="16"/>
  <c r="S1606" i="16"/>
  <c r="AB1606" i="16"/>
  <c r="T1602" i="16"/>
  <c r="S1602" i="16"/>
  <c r="T1598" i="16"/>
  <c r="S1598" i="16"/>
  <c r="T1594" i="16"/>
  <c r="S1594" i="16"/>
  <c r="AB1594" i="16"/>
  <c r="T1590" i="16"/>
  <c r="S1590" i="16"/>
  <c r="AB1590" i="16"/>
  <c r="T1586" i="16"/>
  <c r="S1586" i="16"/>
  <c r="T1582" i="16"/>
  <c r="S1582" i="16"/>
  <c r="AB1582" i="16"/>
  <c r="T1578" i="16"/>
  <c r="S1578" i="16"/>
  <c r="T1574" i="16"/>
  <c r="S1574" i="16"/>
  <c r="T1570" i="16"/>
  <c r="S1570" i="16"/>
  <c r="AB1570" i="16"/>
  <c r="T1566" i="16"/>
  <c r="S1566" i="16"/>
  <c r="AB1566" i="16"/>
  <c r="T1562" i="16"/>
  <c r="S1562" i="16"/>
  <c r="T1558" i="16"/>
  <c r="S1558" i="16"/>
  <c r="T1554" i="16"/>
  <c r="S1554" i="16"/>
  <c r="T1550" i="16"/>
  <c r="S1550" i="16"/>
  <c r="T1546" i="16"/>
  <c r="S1546" i="16"/>
  <c r="AB1546" i="16"/>
  <c r="T1542" i="16"/>
  <c r="S1542" i="16"/>
  <c r="T1538" i="16"/>
  <c r="S1538" i="16"/>
  <c r="AB1538" i="16"/>
  <c r="T1534" i="16"/>
  <c r="S1534" i="16"/>
  <c r="AB1534" i="16"/>
  <c r="T1530" i="16"/>
  <c r="S1530" i="16"/>
  <c r="AB1530" i="16"/>
  <c r="T1526" i="16"/>
  <c r="S1526" i="16"/>
  <c r="AB1526" i="16"/>
  <c r="T1522" i="16"/>
  <c r="S1522" i="16"/>
  <c r="T1518" i="16"/>
  <c r="S1518" i="16"/>
  <c r="AB1518" i="16"/>
  <c r="T1514" i="16"/>
  <c r="S1514" i="16"/>
  <c r="T1510" i="16"/>
  <c r="S1510" i="16"/>
  <c r="AB1510" i="16"/>
  <c r="T1506" i="16"/>
  <c r="S1506" i="16"/>
  <c r="T1502" i="16"/>
  <c r="S1502" i="16"/>
  <c r="AB1502" i="16"/>
  <c r="T1498" i="16"/>
  <c r="S1498" i="16"/>
  <c r="AB1498" i="16"/>
  <c r="T1494" i="16"/>
  <c r="S1494" i="16"/>
  <c r="T1490" i="16"/>
  <c r="S1490" i="16"/>
  <c r="T1486" i="16"/>
  <c r="S1486" i="16"/>
  <c r="T1482" i="16"/>
  <c r="S1482" i="16"/>
  <c r="T1478" i="16"/>
  <c r="S1478" i="16"/>
  <c r="T1474" i="16"/>
  <c r="S1474" i="16"/>
  <c r="AB1474" i="16"/>
  <c r="T1470" i="16"/>
  <c r="S1470" i="16"/>
  <c r="AB1470" i="16"/>
  <c r="T1466" i="16"/>
  <c r="S1466" i="16"/>
  <c r="AB1466" i="16"/>
  <c r="T1462" i="16"/>
  <c r="S1462" i="16"/>
  <c r="AB1462" i="16"/>
  <c r="T1458" i="16"/>
  <c r="S1458" i="16"/>
  <c r="T1454" i="16"/>
  <c r="S1454" i="16"/>
  <c r="AB1454" i="16"/>
  <c r="T1450" i="16"/>
  <c r="S1450" i="16"/>
  <c r="T1446" i="16"/>
  <c r="S1446" i="16"/>
  <c r="T1442" i="16"/>
  <c r="S1442" i="16"/>
  <c r="AB1442" i="16"/>
  <c r="T1438" i="16"/>
  <c r="S1438" i="16"/>
  <c r="T1434" i="16"/>
  <c r="S1434" i="16"/>
  <c r="T1430" i="16"/>
  <c r="S1430" i="16"/>
  <c r="T1426" i="16"/>
  <c r="S1426" i="16"/>
  <c r="T1422" i="16"/>
  <c r="S1422" i="16"/>
  <c r="T1418" i="16"/>
  <c r="S1418" i="16"/>
  <c r="AB1418" i="16"/>
  <c r="T1414" i="16"/>
  <c r="S1414" i="16"/>
  <c r="T1410" i="16"/>
  <c r="S1410" i="16"/>
  <c r="T1406" i="16"/>
  <c r="S1406" i="16"/>
  <c r="AB1406" i="16"/>
  <c r="S1402" i="16"/>
  <c r="T1402" i="16"/>
  <c r="AB1402" i="16"/>
  <c r="S1398" i="16"/>
  <c r="T1398" i="16"/>
  <c r="S1394" i="16"/>
  <c r="T1394" i="16"/>
  <c r="S1390" i="16"/>
  <c r="T1390" i="16"/>
  <c r="S1386" i="16"/>
  <c r="T1386" i="16"/>
  <c r="S1382" i="16"/>
  <c r="T1382" i="16"/>
  <c r="S1378" i="16"/>
  <c r="T1378" i="16"/>
  <c r="S1374" i="16"/>
  <c r="T1374" i="16"/>
  <c r="AB1374" i="16"/>
  <c r="S1370" i="16"/>
  <c r="T1370" i="16"/>
  <c r="S1366" i="16"/>
  <c r="T1366" i="16"/>
  <c r="S1362" i="16"/>
  <c r="T1362" i="16"/>
  <c r="S1358" i="16"/>
  <c r="T1358" i="16"/>
  <c r="S1354" i="16"/>
  <c r="T1354" i="16"/>
  <c r="S1350" i="16"/>
  <c r="T1350" i="16"/>
  <c r="S1346" i="16"/>
  <c r="T1346" i="16"/>
  <c r="S1342" i="16"/>
  <c r="T1342" i="16"/>
  <c r="S1338" i="16"/>
  <c r="T1338" i="16"/>
  <c r="S1334" i="16"/>
  <c r="T1334" i="16"/>
  <c r="S1330" i="16"/>
  <c r="T1330" i="16"/>
  <c r="S1326" i="16"/>
  <c r="T1326" i="16"/>
  <c r="S1322" i="16"/>
  <c r="T1322" i="16"/>
  <c r="S1318" i="16"/>
  <c r="T1318" i="16"/>
  <c r="S1314" i="16"/>
  <c r="T1314" i="16"/>
  <c r="S1310" i="16"/>
  <c r="T1310" i="16"/>
  <c r="AB1310" i="16"/>
  <c r="S1306" i="16"/>
  <c r="T1306" i="16"/>
  <c r="S1302" i="16"/>
  <c r="T1302" i="16"/>
  <c r="S1298" i="16"/>
  <c r="T1298" i="16"/>
  <c r="S1294" i="16"/>
  <c r="T1294" i="16"/>
  <c r="S1290" i="16"/>
  <c r="T1290" i="16"/>
  <c r="S1286" i="16"/>
  <c r="T1286" i="16"/>
  <c r="AB1286" i="16"/>
  <c r="S1282" i="16"/>
  <c r="T1282" i="16"/>
  <c r="S1278" i="16"/>
  <c r="T1278" i="16"/>
  <c r="S1274" i="16"/>
  <c r="T1274" i="16"/>
  <c r="S1270" i="16"/>
  <c r="T1270" i="16"/>
  <c r="AB1270" i="16"/>
  <c r="S1266" i="16"/>
  <c r="T1266" i="16"/>
  <c r="S1262" i="16"/>
  <c r="T1262" i="16"/>
  <c r="AB1262" i="16"/>
  <c r="S1258" i="16"/>
  <c r="T1258" i="16"/>
  <c r="S1254" i="16"/>
  <c r="T1254" i="16"/>
  <c r="S1250" i="16"/>
  <c r="T1250" i="16"/>
  <c r="S1246" i="16"/>
  <c r="T1246" i="16"/>
  <c r="S1242" i="16"/>
  <c r="T1242" i="16"/>
  <c r="S1238" i="16"/>
  <c r="T1238" i="16"/>
  <c r="AB1238" i="16"/>
  <c r="S1234" i="16"/>
  <c r="T1234" i="16"/>
  <c r="S1230" i="16"/>
  <c r="T1230" i="16"/>
  <c r="S1226" i="16"/>
  <c r="T1226" i="16"/>
  <c r="S1222" i="16"/>
  <c r="T1222" i="16"/>
  <c r="S1218" i="16"/>
  <c r="T1218" i="16"/>
  <c r="S1214" i="16"/>
  <c r="T1214" i="16"/>
  <c r="S1210" i="16"/>
  <c r="T1210" i="16"/>
  <c r="S1206" i="16"/>
  <c r="T1206" i="16"/>
  <c r="AB1206" i="16"/>
  <c r="S1202" i="16"/>
  <c r="T1202" i="16"/>
  <c r="S1198" i="16"/>
  <c r="T1198" i="16"/>
  <c r="AB1198" i="16"/>
  <c r="S1194" i="16"/>
  <c r="T1194" i="16"/>
  <c r="S1190" i="16"/>
  <c r="T1190" i="16"/>
  <c r="S1186" i="16"/>
  <c r="T1186" i="16"/>
  <c r="S1182" i="16"/>
  <c r="T1182" i="16"/>
  <c r="AB1182" i="16"/>
  <c r="S1178" i="16"/>
  <c r="T1178" i="16"/>
  <c r="S1174" i="16"/>
  <c r="T1174" i="16"/>
  <c r="S1170" i="16"/>
  <c r="T1170" i="16"/>
  <c r="S1166" i="16"/>
  <c r="T1166" i="16"/>
  <c r="S1162" i="16"/>
  <c r="T1162" i="16"/>
  <c r="S1158" i="16"/>
  <c r="T1158" i="16"/>
  <c r="S1154" i="16"/>
  <c r="T1154" i="16"/>
  <c r="S1150" i="16"/>
  <c r="T1150" i="16"/>
  <c r="T1146" i="16"/>
  <c r="S1146" i="16"/>
  <c r="T1142" i="16"/>
  <c r="S1142" i="16"/>
  <c r="AB1142" i="16"/>
  <c r="T1138" i="16"/>
  <c r="S1138" i="16"/>
  <c r="T1134" i="16"/>
  <c r="S1134" i="16"/>
  <c r="T1130" i="16"/>
  <c r="S1130" i="16"/>
  <c r="T1126" i="16"/>
  <c r="S1126" i="16"/>
  <c r="AB1126" i="16"/>
  <c r="T1122" i="16"/>
  <c r="S1122" i="16"/>
  <c r="T1118" i="16"/>
  <c r="S1118" i="16"/>
  <c r="AB1118" i="16"/>
  <c r="T1114" i="16"/>
  <c r="S1114" i="16"/>
  <c r="T1110" i="16"/>
  <c r="S1110" i="16"/>
  <c r="T1106" i="16"/>
  <c r="S1106" i="16"/>
  <c r="T1102" i="16"/>
  <c r="S1102" i="16"/>
  <c r="T1098" i="16"/>
  <c r="S1098" i="16"/>
  <c r="T1094" i="16"/>
  <c r="S1094" i="16"/>
  <c r="T1090" i="16"/>
  <c r="S1090" i="16"/>
  <c r="T1086" i="16"/>
  <c r="S1086" i="16"/>
  <c r="T1082" i="16"/>
  <c r="S1082" i="16"/>
  <c r="T1078" i="16"/>
  <c r="S1078" i="16"/>
  <c r="AB1078" i="16"/>
  <c r="T1074" i="16"/>
  <c r="S1074" i="16"/>
  <c r="T1070" i="16"/>
  <c r="S1070" i="16"/>
  <c r="T1066" i="16"/>
  <c r="S1066" i="16"/>
  <c r="T1062" i="16"/>
  <c r="S1062" i="16"/>
  <c r="AB1062" i="16"/>
  <c r="T1058" i="16"/>
  <c r="S1058" i="16"/>
  <c r="T1054" i="16"/>
  <c r="S1054" i="16"/>
  <c r="T1050" i="16"/>
  <c r="S1050" i="16"/>
  <c r="T1046" i="16"/>
  <c r="S1046" i="16"/>
  <c r="T1042" i="16"/>
  <c r="S1042" i="16"/>
  <c r="T1038" i="16"/>
  <c r="S1038" i="16"/>
  <c r="AB1038" i="16"/>
  <c r="T1034" i="16"/>
  <c r="S1034" i="16"/>
  <c r="T1030" i="16"/>
  <c r="S1030" i="16"/>
  <c r="T1026" i="16"/>
  <c r="S1026" i="16"/>
  <c r="AB1026" i="16"/>
  <c r="T1022" i="16"/>
  <c r="S1022" i="16"/>
  <c r="T1018" i="16"/>
  <c r="S1018" i="16"/>
  <c r="AB1018" i="16"/>
  <c r="T1014" i="16"/>
  <c r="S1014" i="16"/>
  <c r="T1010" i="16"/>
  <c r="S1010" i="16"/>
  <c r="AB1010" i="16"/>
  <c r="T1006" i="16"/>
  <c r="S1006" i="16"/>
  <c r="T1002" i="16"/>
  <c r="S1002" i="16"/>
  <c r="AB1002" i="16"/>
  <c r="T998" i="16"/>
  <c r="S998" i="16"/>
  <c r="T994" i="16"/>
  <c r="S994" i="16"/>
  <c r="AB994" i="16"/>
  <c r="T990" i="16"/>
  <c r="S990" i="16"/>
  <c r="T986" i="16"/>
  <c r="S986" i="16"/>
  <c r="AB986" i="16"/>
  <c r="T982" i="16"/>
  <c r="S982" i="16"/>
  <c r="T978" i="16"/>
  <c r="S978" i="16"/>
  <c r="AB978" i="16"/>
  <c r="T974" i="16"/>
  <c r="S974" i="16"/>
  <c r="T970" i="16"/>
  <c r="S970" i="16"/>
  <c r="T966" i="16"/>
  <c r="S966" i="16"/>
  <c r="AB966" i="16"/>
  <c r="T962" i="16"/>
  <c r="S962" i="16"/>
  <c r="T958" i="16"/>
  <c r="S958" i="16"/>
  <c r="AB958" i="16"/>
  <c r="T954" i="16"/>
  <c r="S954" i="16"/>
  <c r="T950" i="16"/>
  <c r="S950" i="16"/>
  <c r="AB950" i="16"/>
  <c r="T946" i="16"/>
  <c r="S946" i="16"/>
  <c r="T942" i="16"/>
  <c r="S942" i="16"/>
  <c r="AB942" i="16"/>
  <c r="T938" i="16"/>
  <c r="S938" i="16"/>
  <c r="T934" i="16"/>
  <c r="S934" i="16"/>
  <c r="AB934" i="16"/>
  <c r="T930" i="16"/>
  <c r="S930" i="16"/>
  <c r="T926" i="16"/>
  <c r="S926" i="16"/>
  <c r="AB926" i="16"/>
  <c r="T922" i="16"/>
  <c r="S922" i="16"/>
  <c r="T918" i="16"/>
  <c r="S918" i="16"/>
  <c r="AB918" i="16"/>
  <c r="T914" i="16"/>
  <c r="S914" i="16"/>
  <c r="T910" i="16"/>
  <c r="S910" i="16"/>
  <c r="AB910" i="16"/>
  <c r="T906" i="16"/>
  <c r="S906" i="16"/>
  <c r="AB906" i="16"/>
  <c r="T902" i="16"/>
  <c r="S902" i="16"/>
  <c r="T898" i="16"/>
  <c r="S898" i="16"/>
  <c r="AB898" i="16"/>
  <c r="T894" i="16"/>
  <c r="S894" i="16"/>
  <c r="T890" i="16"/>
  <c r="S890" i="16"/>
  <c r="AB890" i="16"/>
  <c r="T886" i="16"/>
  <c r="S886" i="16"/>
  <c r="T882" i="16"/>
  <c r="S882" i="16"/>
  <c r="AB882" i="16"/>
  <c r="T878" i="16"/>
  <c r="S878" i="16"/>
  <c r="T874" i="16"/>
  <c r="S874" i="16"/>
  <c r="AB874" i="16"/>
  <c r="T870" i="16"/>
  <c r="S870" i="16"/>
  <c r="T866" i="16"/>
  <c r="S866" i="16"/>
  <c r="AB866" i="16"/>
  <c r="T862" i="16"/>
  <c r="S862" i="16"/>
  <c r="T858" i="16"/>
  <c r="S858" i="16"/>
  <c r="AB858" i="16"/>
  <c r="T854" i="16"/>
  <c r="S854" i="16"/>
  <c r="S850" i="16"/>
  <c r="T850" i="16"/>
  <c r="AB850" i="16"/>
  <c r="T846" i="16"/>
  <c r="S846" i="16"/>
  <c r="T842" i="16"/>
  <c r="S842" i="16"/>
  <c r="T838" i="16"/>
  <c r="S838" i="16"/>
  <c r="AB838" i="16"/>
  <c r="T834" i="16"/>
  <c r="S834" i="16"/>
  <c r="T830" i="16"/>
  <c r="S830" i="16"/>
  <c r="AB830" i="16"/>
  <c r="T826" i="16"/>
  <c r="S826" i="16"/>
  <c r="T822" i="16"/>
  <c r="S822" i="16"/>
  <c r="AB822" i="16"/>
  <c r="T818" i="16"/>
  <c r="S818" i="16"/>
  <c r="T814" i="16"/>
  <c r="S814" i="16"/>
  <c r="AB814" i="16"/>
  <c r="T810" i="16"/>
  <c r="S810" i="16"/>
  <c r="T806" i="16"/>
  <c r="S806" i="16"/>
  <c r="AB806" i="16"/>
  <c r="T802" i="16"/>
  <c r="S802" i="16"/>
  <c r="T798" i="16"/>
  <c r="S798" i="16"/>
  <c r="AB798" i="16"/>
  <c r="T794" i="16"/>
  <c r="S794" i="16"/>
  <c r="T790" i="16"/>
  <c r="S790" i="16"/>
  <c r="AB790" i="16"/>
  <c r="T786" i="16"/>
  <c r="S786" i="16"/>
  <c r="T782" i="16"/>
  <c r="S782" i="16"/>
  <c r="AB782" i="16"/>
  <c r="T778" i="16"/>
  <c r="S778" i="16"/>
  <c r="AB778" i="16"/>
  <c r="T774" i="16"/>
  <c r="S774" i="16"/>
  <c r="T770" i="16"/>
  <c r="S770" i="16"/>
  <c r="AB770" i="16"/>
  <c r="T766" i="16"/>
  <c r="S766" i="16"/>
  <c r="T762" i="16"/>
  <c r="S762" i="16"/>
  <c r="AB762" i="16"/>
  <c r="T758" i="16"/>
  <c r="S758" i="16"/>
  <c r="T754" i="16"/>
  <c r="S754" i="16"/>
  <c r="AB754" i="16"/>
  <c r="T750" i="16"/>
  <c r="S750" i="16"/>
  <c r="T746" i="16"/>
  <c r="S746" i="16"/>
  <c r="AB746" i="16"/>
  <c r="T742" i="16"/>
  <c r="S742" i="16"/>
  <c r="T738" i="16"/>
  <c r="S738" i="16"/>
  <c r="AB738" i="16"/>
  <c r="T734" i="16"/>
  <c r="S734" i="16"/>
  <c r="T730" i="16"/>
  <c r="S730" i="16"/>
  <c r="AB730" i="16"/>
  <c r="T726" i="16"/>
  <c r="S726" i="16"/>
  <c r="S722" i="16"/>
  <c r="T722" i="16"/>
  <c r="AB722" i="16"/>
  <c r="S718" i="16"/>
  <c r="T718" i="16"/>
  <c r="S714" i="16"/>
  <c r="T714" i="16"/>
  <c r="S710" i="16"/>
  <c r="T710" i="16"/>
  <c r="AB710" i="16"/>
  <c r="S706" i="16"/>
  <c r="T706" i="16"/>
  <c r="S702" i="16"/>
  <c r="T702" i="16"/>
  <c r="AB702" i="16"/>
  <c r="S698" i="16"/>
  <c r="T698" i="16"/>
  <c r="S694" i="16"/>
  <c r="T694" i="16"/>
  <c r="AB694" i="16"/>
  <c r="S690" i="16"/>
  <c r="T690" i="16"/>
  <c r="S686" i="16"/>
  <c r="T686" i="16"/>
  <c r="AB686" i="16"/>
  <c r="S682" i="16"/>
  <c r="T682" i="16"/>
  <c r="S678" i="16"/>
  <c r="T678" i="16"/>
  <c r="AB678" i="16"/>
  <c r="S674" i="16"/>
  <c r="T674" i="16"/>
  <c r="S670" i="16"/>
  <c r="T670" i="16"/>
  <c r="AB670" i="16"/>
  <c r="S666" i="16"/>
  <c r="T666" i="16"/>
  <c r="S662" i="16"/>
  <c r="T662" i="16"/>
  <c r="AB662" i="16"/>
  <c r="S658" i="16"/>
  <c r="T658" i="16"/>
  <c r="S654" i="16"/>
  <c r="T654" i="16"/>
  <c r="AB654" i="16"/>
  <c r="S650" i="16"/>
  <c r="T650" i="16"/>
  <c r="AB650" i="16"/>
  <c r="S646" i="16"/>
  <c r="T646" i="16"/>
  <c r="S642" i="16"/>
  <c r="T642" i="16"/>
  <c r="AB642" i="16"/>
  <c r="S638" i="16"/>
  <c r="T638" i="16"/>
  <c r="S634" i="16"/>
  <c r="T634" i="16"/>
  <c r="AB634" i="16"/>
  <c r="S630" i="16"/>
  <c r="T630" i="16"/>
  <c r="S626" i="16"/>
  <c r="T626" i="16"/>
  <c r="AB626" i="16"/>
  <c r="S622" i="16"/>
  <c r="T622" i="16"/>
  <c r="S618" i="16"/>
  <c r="T618" i="16"/>
  <c r="AB618" i="16"/>
  <c r="S614" i="16"/>
  <c r="T614" i="16"/>
  <c r="S610" i="16"/>
  <c r="T610" i="16"/>
  <c r="AB610" i="16"/>
  <c r="S606" i="16"/>
  <c r="T606" i="16"/>
  <c r="S602" i="16"/>
  <c r="T602" i="16"/>
  <c r="AB602" i="16"/>
  <c r="S598" i="16"/>
  <c r="T598" i="16"/>
  <c r="S594" i="16"/>
  <c r="T594" i="16"/>
  <c r="AB594" i="16"/>
  <c r="S590" i="16"/>
  <c r="T590" i="16"/>
  <c r="S586" i="16"/>
  <c r="T586" i="16"/>
  <c r="S582" i="16"/>
  <c r="T582" i="16"/>
  <c r="AB582" i="16"/>
  <c r="S578" i="16"/>
  <c r="T578" i="16"/>
  <c r="S574" i="16"/>
  <c r="T574" i="16"/>
  <c r="AB574" i="16"/>
  <c r="AB2498" i="16"/>
  <c r="AB2462" i="16"/>
  <c r="AB2438" i="16"/>
  <c r="AB2298" i="16"/>
  <c r="AB2282" i="16"/>
  <c r="AB2266" i="16"/>
  <c r="AB2242" i="16"/>
  <c r="AB2206" i="16"/>
  <c r="AB2170" i="16"/>
  <c r="AB2150" i="16"/>
  <c r="AB2130" i="16"/>
  <c r="AB2066" i="16"/>
  <c r="AB2050" i="16"/>
  <c r="AB2034" i="16"/>
  <c r="AB1978" i="16"/>
  <c r="AB1918" i="16"/>
  <c r="AB1826" i="16"/>
  <c r="AB1806" i="16"/>
  <c r="AB1790" i="16"/>
  <c r="AB1750" i="16"/>
  <c r="AB1690" i="16"/>
  <c r="AB1678" i="16"/>
  <c r="AB1622" i="16"/>
  <c r="AB1414" i="16"/>
  <c r="AB1398" i="16"/>
  <c r="AB1382" i="16"/>
  <c r="AB1342" i="16"/>
  <c r="AB1150" i="16"/>
  <c r="AB842" i="16"/>
  <c r="AB586" i="16"/>
  <c r="J10" i="10"/>
  <c r="C10" i="10" s="1"/>
  <c r="A2" i="2"/>
  <c r="J59" i="10"/>
  <c r="D4" i="14"/>
  <c r="B8" i="4"/>
  <c r="A4" i="10" s="1"/>
  <c r="A62" i="2"/>
  <c r="A23" i="2"/>
  <c r="B15" i="3"/>
  <c r="A51" i="2"/>
  <c r="B22" i="3"/>
  <c r="A6" i="2"/>
  <c r="B69" i="4"/>
  <c r="A50" i="10" s="1"/>
  <c r="G3" i="16"/>
  <c r="A1" i="10"/>
  <c r="I59" i="10"/>
  <c r="A24" i="2"/>
  <c r="I16" i="10"/>
  <c r="C16" i="10" s="1"/>
  <c r="J60" i="10"/>
  <c r="K4" i="16"/>
  <c r="I45" i="10"/>
  <c r="B28" i="3"/>
  <c r="D4" i="16"/>
  <c r="A61" i="2"/>
  <c r="A12" i="2"/>
  <c r="I26" i="10"/>
  <c r="I43" i="10"/>
  <c r="I36" i="10"/>
  <c r="C28" i="3"/>
  <c r="A60" i="2"/>
  <c r="I5" i="10"/>
  <c r="C5" i="10" s="1"/>
  <c r="A3" i="10"/>
  <c r="A66" i="2"/>
  <c r="B4" i="14"/>
  <c r="J4" i="10"/>
  <c r="B13" i="3"/>
  <c r="J36" i="10"/>
  <c r="J45" i="10"/>
  <c r="A65" i="2"/>
  <c r="I60" i="10"/>
  <c r="B24" i="3"/>
  <c r="A33" i="2"/>
  <c r="C24" i="3"/>
  <c r="I50" i="10"/>
  <c r="A15" i="2"/>
  <c r="C11" i="3"/>
  <c r="B68" i="4"/>
  <c r="A49" i="10" s="1"/>
  <c r="B13" i="4"/>
  <c r="B41" i="4"/>
  <c r="A28" i="10" s="1"/>
  <c r="J13" i="10"/>
  <c r="J16" i="10"/>
  <c r="B10" i="3"/>
  <c r="B7" i="4"/>
  <c r="A44" i="2"/>
  <c r="I4" i="14"/>
  <c r="B25" i="4"/>
  <c r="A14" i="10" s="1"/>
  <c r="J7" i="10"/>
  <c r="J58" i="10"/>
  <c r="C2" i="3"/>
  <c r="J64" i="10"/>
  <c r="I46" i="10"/>
  <c r="B18" i="4"/>
  <c r="A10" i="10" s="1"/>
  <c r="B11" i="3"/>
  <c r="A40" i="2"/>
  <c r="I51" i="10"/>
  <c r="I11" i="10"/>
  <c r="J50" i="10"/>
  <c r="D5" i="11"/>
  <c r="A25" i="2"/>
  <c r="A71" i="2"/>
  <c r="A37" i="2"/>
  <c r="B19" i="4"/>
  <c r="I8" i="10"/>
  <c r="A18" i="2"/>
  <c r="B19" i="3"/>
  <c r="B16" i="4"/>
  <c r="A8" i="10" s="1"/>
  <c r="A45" i="2"/>
  <c r="J38" i="10"/>
  <c r="A20" i="2"/>
  <c r="C4" i="3"/>
  <c r="A41" i="2"/>
  <c r="S2501" i="16"/>
  <c r="T2501" i="16"/>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41" i="16"/>
  <c r="T2341"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AB2009" i="16"/>
  <c r="S2005" i="16"/>
  <c r="T2005" i="16"/>
  <c r="S2001" i="16"/>
  <c r="T2001" i="16"/>
  <c r="AB2001" i="16"/>
  <c r="S1997" i="16"/>
  <c r="T1997" i="16"/>
  <c r="S1993" i="16"/>
  <c r="T1993" i="16"/>
  <c r="AB1993" i="16"/>
  <c r="S1989" i="16"/>
  <c r="T1989" i="16"/>
  <c r="S1985" i="16"/>
  <c r="T1985" i="16"/>
  <c r="AB1985" i="16"/>
  <c r="S1981" i="16"/>
  <c r="T1981" i="16"/>
  <c r="S1977" i="16"/>
  <c r="T1977" i="16"/>
  <c r="S1973" i="16"/>
  <c r="T1973" i="16"/>
  <c r="S1969" i="16"/>
  <c r="T1969" i="16"/>
  <c r="AB1969" i="16"/>
  <c r="S1965" i="16"/>
  <c r="T1965" i="16"/>
  <c r="S1961" i="16"/>
  <c r="T1961" i="16"/>
  <c r="S1957" i="16"/>
  <c r="T1957" i="16"/>
  <c r="S1953" i="16"/>
  <c r="T1953" i="16"/>
  <c r="S1949" i="16"/>
  <c r="T1949" i="16"/>
  <c r="S1945" i="16"/>
  <c r="T1945" i="16"/>
  <c r="AB1945" i="16"/>
  <c r="S1941" i="16"/>
  <c r="T1941" i="16"/>
  <c r="S1937" i="16"/>
  <c r="T1937" i="16"/>
  <c r="S1933" i="16"/>
  <c r="T1933" i="16"/>
  <c r="S1929" i="16"/>
  <c r="T1929" i="16"/>
  <c r="S1925" i="16"/>
  <c r="T1925" i="16"/>
  <c r="S1921" i="16"/>
  <c r="T1921" i="16"/>
  <c r="S1917" i="16"/>
  <c r="T1917" i="16"/>
  <c r="S1913" i="16"/>
  <c r="T1913" i="16"/>
  <c r="AB1913" i="16"/>
  <c r="S1909" i="16"/>
  <c r="T1909" i="16"/>
  <c r="S1905" i="16"/>
  <c r="T1905" i="16"/>
  <c r="S1901" i="16"/>
  <c r="T1901" i="16"/>
  <c r="S1897" i="16"/>
  <c r="T1897" i="16"/>
  <c r="AB1897" i="16"/>
  <c r="S1893" i="16"/>
  <c r="T1893" i="16"/>
  <c r="S1889" i="16"/>
  <c r="T1889" i="16"/>
  <c r="AB1889" i="16"/>
  <c r="S1885" i="16"/>
  <c r="T1885" i="16"/>
  <c r="S1881" i="16"/>
  <c r="T1881" i="16"/>
  <c r="AB1881" i="16"/>
  <c r="S1877" i="16"/>
  <c r="T1877" i="16"/>
  <c r="S1873" i="16"/>
  <c r="T1873" i="16"/>
  <c r="S1869" i="16"/>
  <c r="T1869" i="16"/>
  <c r="S1865" i="16"/>
  <c r="T1865" i="16"/>
  <c r="S1861" i="16"/>
  <c r="T1861" i="16"/>
  <c r="S1857" i="16"/>
  <c r="T1857" i="16"/>
  <c r="S1853" i="16"/>
  <c r="T1853" i="16"/>
  <c r="S1849" i="16"/>
  <c r="T1849" i="16"/>
  <c r="AB1849" i="16"/>
  <c r="S1845" i="16"/>
  <c r="T1845" i="16"/>
  <c r="S1841" i="16"/>
  <c r="T1841" i="16"/>
  <c r="AB1841" i="16"/>
  <c r="S1837" i="16"/>
  <c r="T1837" i="16"/>
  <c r="S1833" i="16"/>
  <c r="T1833" i="16"/>
  <c r="S1829" i="16"/>
  <c r="T1829" i="16"/>
  <c r="S1825" i="16"/>
  <c r="T1825" i="16"/>
  <c r="S1821" i="16"/>
  <c r="T1821" i="16"/>
  <c r="S1817" i="16"/>
  <c r="T1817" i="16"/>
  <c r="S1813" i="16"/>
  <c r="T1813" i="16"/>
  <c r="S1809" i="16"/>
  <c r="T1809" i="16"/>
  <c r="AB1809" i="16"/>
  <c r="S1805" i="16"/>
  <c r="T1805" i="16"/>
  <c r="S1801" i="16"/>
  <c r="T1801" i="16"/>
  <c r="AB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AB1745" i="16"/>
  <c r="S1741" i="16"/>
  <c r="T1741" i="16"/>
  <c r="S1737" i="16"/>
  <c r="T1737" i="16"/>
  <c r="S1733" i="16"/>
  <c r="T1733" i="16"/>
  <c r="S1729" i="16"/>
  <c r="T1729" i="16"/>
  <c r="S1725" i="16"/>
  <c r="T1725" i="16"/>
  <c r="S1721" i="16"/>
  <c r="T1721" i="16"/>
  <c r="AB1721" i="16"/>
  <c r="S1717" i="16"/>
  <c r="T1717" i="16"/>
  <c r="S1713" i="16"/>
  <c r="T1713" i="16"/>
  <c r="S1709" i="16"/>
  <c r="T1709" i="16"/>
  <c r="S1705" i="16"/>
  <c r="T1705" i="16"/>
  <c r="S1701" i="16"/>
  <c r="T1701" i="16"/>
  <c r="S1697" i="16"/>
  <c r="T1697" i="16"/>
  <c r="AB1697" i="16"/>
  <c r="S1693" i="16"/>
  <c r="T1693" i="16"/>
  <c r="S1689" i="16"/>
  <c r="T1689" i="16"/>
  <c r="S1685" i="16"/>
  <c r="T1685" i="16"/>
  <c r="S1681" i="16"/>
  <c r="T1681" i="16"/>
  <c r="AB1681" i="16"/>
  <c r="S1677" i="16"/>
  <c r="T1677" i="16"/>
  <c r="S1673" i="16"/>
  <c r="T1673" i="16"/>
  <c r="AB1673" i="16"/>
  <c r="S1669" i="16"/>
  <c r="T1669" i="16"/>
  <c r="S1665" i="16"/>
  <c r="T1665" i="16"/>
  <c r="S1661" i="16"/>
  <c r="T1661" i="16"/>
  <c r="S1657" i="16"/>
  <c r="T1657" i="16"/>
  <c r="S1653" i="16"/>
  <c r="T1653" i="16"/>
  <c r="S1649" i="16"/>
  <c r="T1649" i="16"/>
  <c r="AB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S1605" i="16"/>
  <c r="T1605" i="16"/>
  <c r="S1601" i="16"/>
  <c r="T1601" i="16"/>
  <c r="AB1601" i="16"/>
  <c r="S1597" i="16"/>
  <c r="T1597" i="16"/>
  <c r="S1593" i="16"/>
  <c r="T1593" i="16"/>
  <c r="S1589" i="16"/>
  <c r="T1589" i="16"/>
  <c r="S1585" i="16"/>
  <c r="T1585" i="16"/>
  <c r="S1581" i="16"/>
  <c r="T1581" i="16"/>
  <c r="S1577" i="16"/>
  <c r="T1577" i="16"/>
  <c r="S1573" i="16"/>
  <c r="T1573" i="16"/>
  <c r="S1569" i="16"/>
  <c r="T1569" i="16"/>
  <c r="S1565" i="16"/>
  <c r="T1565" i="16"/>
  <c r="S1561" i="16"/>
  <c r="T1561" i="16"/>
  <c r="AB1561" i="16"/>
  <c r="S1557" i="16"/>
  <c r="T1557" i="16"/>
  <c r="S1553" i="16"/>
  <c r="T1553" i="16"/>
  <c r="AB1553" i="16"/>
  <c r="S1549" i="16"/>
  <c r="T1549" i="16"/>
  <c r="S1545" i="16"/>
  <c r="T1545" i="16"/>
  <c r="S1541" i="16"/>
  <c r="T1541" i="16"/>
  <c r="S1537" i="16"/>
  <c r="T1537" i="16"/>
  <c r="S1533" i="16"/>
  <c r="T1533" i="16"/>
  <c r="S1529" i="16"/>
  <c r="T1529" i="16"/>
  <c r="AB1529" i="16"/>
  <c r="S1525" i="16"/>
  <c r="T1525" i="16"/>
  <c r="S1521" i="16"/>
  <c r="T1521" i="16"/>
  <c r="S1517" i="16"/>
  <c r="T1517" i="16"/>
  <c r="S1513" i="16"/>
  <c r="T1513" i="16"/>
  <c r="S1509" i="16"/>
  <c r="T1509" i="16"/>
  <c r="S1505" i="16"/>
  <c r="T1505" i="16"/>
  <c r="S1501" i="16"/>
  <c r="T1501" i="16"/>
  <c r="S1497" i="16"/>
  <c r="T1497" i="16"/>
  <c r="AB1497" i="16"/>
  <c r="S1493" i="16"/>
  <c r="T1493" i="16"/>
  <c r="S1489" i="16"/>
  <c r="T1489" i="16"/>
  <c r="S1485" i="16"/>
  <c r="T1485" i="16"/>
  <c r="S1481" i="16"/>
  <c r="T1481" i="16"/>
  <c r="AB1481" i="16"/>
  <c r="S1477" i="16"/>
  <c r="T1477" i="16"/>
  <c r="S1473" i="16"/>
  <c r="T1473" i="16"/>
  <c r="S1469" i="16"/>
  <c r="T1469" i="16"/>
  <c r="S1465" i="16"/>
  <c r="T1465" i="16"/>
  <c r="AB1465" i="16"/>
  <c r="S1461" i="16"/>
  <c r="T1461" i="16"/>
  <c r="S1457" i="16"/>
  <c r="T1457" i="16"/>
  <c r="S1453" i="16"/>
  <c r="T1453" i="16"/>
  <c r="S1449" i="16"/>
  <c r="T1449" i="16"/>
  <c r="S1445" i="16"/>
  <c r="T1445" i="16"/>
  <c r="S1441" i="16"/>
  <c r="T1441" i="16"/>
  <c r="AB1441" i="16"/>
  <c r="S1437" i="16"/>
  <c r="T1437" i="16"/>
  <c r="S1433" i="16"/>
  <c r="T1433" i="16"/>
  <c r="AB1433" i="16"/>
  <c r="S1429" i="16"/>
  <c r="T1429" i="16"/>
  <c r="S1425" i="16"/>
  <c r="T1425" i="16"/>
  <c r="AB1425" i="16"/>
  <c r="S1421" i="16"/>
  <c r="T1421" i="16"/>
  <c r="AB2478" i="16"/>
  <c r="AB2370" i="16"/>
  <c r="AB2334" i="16"/>
  <c r="AB2294" i="16"/>
  <c r="AB2262" i="16"/>
  <c r="AB2222" i="16"/>
  <c r="AB2182" i="16"/>
  <c r="AB2166" i="16"/>
  <c r="AB2127" i="16"/>
  <c r="AB2110" i="16"/>
  <c r="AB2094" i="16"/>
  <c r="AB2079" i="16"/>
  <c r="AB2063" i="16"/>
  <c r="AB2017" i="16"/>
  <c r="AB1977" i="16"/>
  <c r="AB1966" i="16"/>
  <c r="AB1953" i="16"/>
  <c r="AB1942" i="16"/>
  <c r="AB1891" i="16"/>
  <c r="AB1879" i="16"/>
  <c r="AB1850" i="16"/>
  <c r="AB1838" i="16"/>
  <c r="AB1825" i="16"/>
  <c r="AB1747" i="16"/>
  <c r="AB1723" i="16"/>
  <c r="AB1698" i="16"/>
  <c r="AB1689" i="16"/>
  <c r="AB1675" i="16"/>
  <c r="AB1662" i="16"/>
  <c r="AB1650" i="16"/>
  <c r="AB1634" i="16"/>
  <c r="AB1619" i="16"/>
  <c r="AB1602" i="16"/>
  <c r="AB1574" i="16"/>
  <c r="AB1562" i="16"/>
  <c r="AB1550" i="16"/>
  <c r="AB1527" i="16"/>
  <c r="AB1515" i="16"/>
  <c r="AB1499" i="16"/>
  <c r="AB1486" i="16"/>
  <c r="AB1463" i="16"/>
  <c r="AB1446" i="16"/>
  <c r="AB1430" i="16"/>
  <c r="AB1410" i="16"/>
  <c r="AB1378" i="16"/>
  <c r="AB1326" i="16"/>
  <c r="AB1315" i="16"/>
  <c r="AB1299" i="16"/>
  <c r="AB1235" i="16"/>
  <c r="AB1222" i="16"/>
  <c r="AB1166" i="16"/>
  <c r="AB1139" i="16"/>
  <c r="AB1115" i="16"/>
  <c r="AB1067" i="16"/>
  <c r="AB1054" i="16"/>
  <c r="AB1022" i="16"/>
  <c r="AB1006" i="16"/>
  <c r="AB990" i="16"/>
  <c r="AB974" i="16"/>
  <c r="AB962" i="16"/>
  <c r="AB946" i="16"/>
  <c r="AB930" i="16"/>
  <c r="AB914" i="16"/>
  <c r="AB902" i="16"/>
  <c r="AB886" i="16"/>
  <c r="AB870" i="16"/>
  <c r="AB854" i="16"/>
  <c r="AB826" i="16"/>
  <c r="AB810" i="16"/>
  <c r="AB794" i="16"/>
  <c r="AB779" i="16"/>
  <c r="AB766" i="16"/>
  <c r="AB750" i="16"/>
  <c r="AB734" i="16"/>
  <c r="AB718" i="16"/>
  <c r="AB706" i="16"/>
  <c r="AB690" i="16"/>
  <c r="AB674" i="16"/>
  <c r="AB658" i="16"/>
  <c r="AB646" i="16"/>
  <c r="AB630" i="16"/>
  <c r="AB614" i="16"/>
  <c r="AB598" i="16"/>
  <c r="C11" i="10"/>
  <c r="F61" i="10"/>
  <c r="B7" i="3"/>
  <c r="A48" i="2"/>
  <c r="B17" i="3"/>
  <c r="C15" i="3"/>
  <c r="J2" i="16"/>
  <c r="C19" i="3"/>
  <c r="A46" i="2"/>
  <c r="C29" i="3"/>
  <c r="B18" i="3"/>
  <c r="F4" i="14"/>
  <c r="C26" i="3"/>
  <c r="I31" i="10"/>
  <c r="B67" i="4"/>
  <c r="A59" i="2"/>
  <c r="I42" i="10"/>
  <c r="C42" i="10" s="1"/>
  <c r="I53" i="10"/>
  <c r="C13" i="3"/>
  <c r="I20" i="10"/>
  <c r="I30" i="10"/>
  <c r="C30" i="10" s="1"/>
  <c r="Q4" i="16"/>
  <c r="I27" i="10"/>
  <c r="C27" i="10" s="1"/>
  <c r="P4" i="16"/>
  <c r="J41" i="10"/>
  <c r="A14" i="2"/>
  <c r="D3" i="10"/>
  <c r="B30" i="3"/>
  <c r="I37" i="10"/>
  <c r="I63" i="10"/>
  <c r="B24" i="4"/>
  <c r="C25" i="3"/>
  <c r="B31" i="3"/>
  <c r="G4" i="14"/>
  <c r="H4" i="16"/>
  <c r="B26" i="4"/>
  <c r="B32" i="4" s="1"/>
  <c r="A20" i="10" s="1"/>
  <c r="A39" i="2"/>
  <c r="J17" i="10"/>
  <c r="C5" i="3"/>
  <c r="I56" i="10"/>
  <c r="B21" i="3"/>
  <c r="A49" i="2"/>
  <c r="A4" i="14"/>
  <c r="J21" i="10"/>
  <c r="I61" i="10"/>
  <c r="A13" i="2"/>
  <c r="E4" i="14"/>
  <c r="B34" i="16" s="1"/>
  <c r="B4" i="4"/>
  <c r="B29" i="4"/>
  <c r="A18" i="10" s="1"/>
  <c r="B48" i="1"/>
  <c r="B27" i="3"/>
  <c r="J51" i="10"/>
  <c r="A19" i="2"/>
  <c r="I7" i="10"/>
  <c r="B3" i="10"/>
  <c r="I33" i="10"/>
  <c r="C33" i="10" s="1"/>
  <c r="J9" i="10"/>
  <c r="C9" i="10" s="1"/>
  <c r="J56" i="10"/>
  <c r="J5" i="10"/>
  <c r="B5" i="11"/>
  <c r="J48" i="10"/>
  <c r="A63" i="2"/>
  <c r="I54" i="10"/>
  <c r="I48" i="10"/>
  <c r="D1" i="10"/>
  <c r="B4" i="16"/>
  <c r="C5" i="11"/>
  <c r="A4" i="2"/>
  <c r="A57" i="2"/>
  <c r="J23" i="10"/>
  <c r="D25" i="4"/>
  <c r="D37" i="4" s="1"/>
  <c r="A68" i="2"/>
  <c r="B2" i="16"/>
  <c r="C30" i="3"/>
  <c r="I13" i="10"/>
  <c r="C13" i="10" s="1"/>
  <c r="A1" i="2"/>
  <c r="J33" i="10"/>
  <c r="I41" i="10"/>
  <c r="C9" i="3"/>
  <c r="I12" i="10"/>
  <c r="B27" i="4"/>
  <c r="B33" i="4" s="1"/>
  <c r="A21" i="10" s="1"/>
  <c r="T2504" i="16"/>
  <c r="S2504" i="16"/>
  <c r="T2500" i="16"/>
  <c r="S2500" i="16"/>
  <c r="AB2500" i="16"/>
  <c r="T2496" i="16"/>
  <c r="S2496" i="16"/>
  <c r="T2492" i="16"/>
  <c r="S2492" i="16"/>
  <c r="AB2492" i="16"/>
  <c r="T2488" i="16"/>
  <c r="S2488" i="16"/>
  <c r="T2484" i="16"/>
  <c r="S2484" i="16"/>
  <c r="AB2484" i="16"/>
  <c r="T2480" i="16"/>
  <c r="S2480" i="16"/>
  <c r="T2476" i="16"/>
  <c r="S2476" i="16"/>
  <c r="AB2476" i="16"/>
  <c r="T2472" i="16"/>
  <c r="S2472" i="16"/>
  <c r="T2468" i="16"/>
  <c r="S2468" i="16"/>
  <c r="T2464" i="16"/>
  <c r="S2464" i="16"/>
  <c r="AB2464" i="16"/>
  <c r="T2460" i="16"/>
  <c r="S2460" i="16"/>
  <c r="T2456" i="16"/>
  <c r="S2456" i="16"/>
  <c r="T2452" i="16"/>
  <c r="S2452" i="16"/>
  <c r="AB2452" i="16"/>
  <c r="T2448" i="16"/>
  <c r="S2448" i="16"/>
  <c r="T2444" i="16"/>
  <c r="S2444" i="16"/>
  <c r="AB2444" i="16"/>
  <c r="T2440" i="16"/>
  <c r="S2440" i="16"/>
  <c r="AB2440" i="16"/>
  <c r="T2436" i="16"/>
  <c r="S2436" i="16"/>
  <c r="T2432" i="16"/>
  <c r="S2432" i="16"/>
  <c r="AB2432" i="16"/>
  <c r="T2428" i="16"/>
  <c r="S2428" i="16"/>
  <c r="T2424" i="16"/>
  <c r="S2424" i="16"/>
  <c r="T2420" i="16"/>
  <c r="S2420" i="16"/>
  <c r="AB2420" i="16"/>
  <c r="T2416" i="16"/>
  <c r="S2416" i="16"/>
  <c r="T2412" i="16"/>
  <c r="S2412" i="16"/>
  <c r="AB2412" i="16"/>
  <c r="T2408" i="16"/>
  <c r="S2408" i="16"/>
  <c r="T2404" i="16"/>
  <c r="S2404" i="16"/>
  <c r="AB2404" i="16"/>
  <c r="T2400" i="16"/>
  <c r="S2400" i="16"/>
  <c r="T2396" i="16"/>
  <c r="S2396" i="16"/>
  <c r="T2392" i="16"/>
  <c r="S2392" i="16"/>
  <c r="T2388" i="16"/>
  <c r="S2388" i="16"/>
  <c r="AB2388" i="16"/>
  <c r="T2384" i="16"/>
  <c r="S2384" i="16"/>
  <c r="T2380" i="16"/>
  <c r="S2380" i="16"/>
  <c r="AB2380" i="16"/>
  <c r="T2376" i="16"/>
  <c r="S2376" i="16"/>
  <c r="AB2376" i="16"/>
  <c r="T2372" i="16"/>
  <c r="S2372" i="16"/>
  <c r="T2368" i="16"/>
  <c r="S2368" i="16"/>
  <c r="AB2368" i="16"/>
  <c r="T2364" i="16"/>
  <c r="S2364" i="16"/>
  <c r="T2360" i="16"/>
  <c r="S2360" i="16"/>
  <c r="T2356" i="16"/>
  <c r="S2356" i="16"/>
  <c r="AB2356" i="16"/>
  <c r="T2352" i="16"/>
  <c r="S2352" i="16"/>
  <c r="T2348" i="16"/>
  <c r="S2348" i="16"/>
  <c r="AB2348" i="16"/>
  <c r="T2344" i="16"/>
  <c r="S2344" i="16"/>
  <c r="T2340" i="16"/>
  <c r="S2340" i="16"/>
  <c r="AB2340" i="16"/>
  <c r="T2336" i="16"/>
  <c r="S2336" i="16"/>
  <c r="T2332" i="16"/>
  <c r="S2332" i="16"/>
  <c r="AB2332" i="16"/>
  <c r="T2328" i="16"/>
  <c r="S2328" i="16"/>
  <c r="T2324" i="16"/>
  <c r="S2324" i="16"/>
  <c r="T2320" i="16"/>
  <c r="S2320" i="16"/>
  <c r="T2316" i="16"/>
  <c r="S2316" i="16"/>
  <c r="T2312" i="16"/>
  <c r="S2312" i="16"/>
  <c r="T2308" i="16"/>
  <c r="S2308" i="16"/>
  <c r="AB2308" i="16"/>
  <c r="T2304" i="16"/>
  <c r="S2304" i="16"/>
  <c r="T2300" i="16"/>
  <c r="S2300" i="16"/>
  <c r="AB2300" i="16"/>
  <c r="T2296" i="16"/>
  <c r="S2296" i="16"/>
  <c r="T2292" i="16"/>
  <c r="S2292" i="16"/>
  <c r="AB2292" i="16"/>
  <c r="T2288" i="16"/>
  <c r="S2288" i="16"/>
  <c r="T2284" i="16"/>
  <c r="S2284" i="16"/>
  <c r="AB2284" i="16"/>
  <c r="T2280" i="16"/>
  <c r="S2280" i="16"/>
  <c r="T2276" i="16"/>
  <c r="S2276" i="16"/>
  <c r="AB2276" i="16"/>
  <c r="T2272" i="16"/>
  <c r="S2272" i="16"/>
  <c r="AB2272" i="16"/>
  <c r="T2268" i="16"/>
  <c r="S2268" i="16"/>
  <c r="AB2268" i="16"/>
  <c r="T2264" i="16"/>
  <c r="S2264" i="16"/>
  <c r="T2260" i="16"/>
  <c r="S2260" i="16"/>
  <c r="AB2260" i="16"/>
  <c r="T2256" i="16"/>
  <c r="S2256" i="16"/>
  <c r="T2252" i="16"/>
  <c r="S2252" i="16"/>
  <c r="T2248" i="16"/>
  <c r="S2248" i="16"/>
  <c r="AB2248" i="16"/>
  <c r="T2244" i="16"/>
  <c r="S2244" i="16"/>
  <c r="AB2244" i="16"/>
  <c r="T2240" i="16"/>
  <c r="S2240" i="16"/>
  <c r="T2236" i="16"/>
  <c r="S2236" i="16"/>
  <c r="AB2236" i="16"/>
  <c r="T2232" i="16"/>
  <c r="S2232" i="16"/>
  <c r="T2228" i="16"/>
  <c r="S2228" i="16"/>
  <c r="AB2228" i="16"/>
  <c r="T2224" i="16"/>
  <c r="S2224" i="16"/>
  <c r="T2220" i="16"/>
  <c r="S2220" i="16"/>
  <c r="AB2220" i="16"/>
  <c r="T2216" i="16"/>
  <c r="S2216" i="16"/>
  <c r="T2212" i="16"/>
  <c r="S2212" i="16"/>
  <c r="T2208" i="16"/>
  <c r="S2208" i="16"/>
  <c r="AB2208" i="16"/>
  <c r="T2204" i="16"/>
  <c r="S2204" i="16"/>
  <c r="T2200" i="16"/>
  <c r="S2200" i="16"/>
  <c r="T2196" i="16"/>
  <c r="S2196" i="16"/>
  <c r="AB2196" i="16"/>
  <c r="T2192" i="16"/>
  <c r="S2192" i="16"/>
  <c r="T2188" i="16"/>
  <c r="S2188" i="16"/>
  <c r="AB2188" i="16"/>
  <c r="T2184" i="16"/>
  <c r="S2184" i="16"/>
  <c r="T2180" i="16"/>
  <c r="S2180" i="16"/>
  <c r="AB2180" i="16"/>
  <c r="T2176" i="16"/>
  <c r="S2176" i="16"/>
  <c r="T2172" i="16"/>
  <c r="S2172" i="16"/>
  <c r="AB2172" i="16"/>
  <c r="T2168" i="16"/>
  <c r="S2168" i="16"/>
  <c r="T2164" i="16"/>
  <c r="S2164" i="16"/>
  <c r="AB2164" i="16"/>
  <c r="T2160" i="16"/>
  <c r="S2160" i="16"/>
  <c r="AB2160" i="16"/>
  <c r="T2156" i="16"/>
  <c r="S2156" i="16"/>
  <c r="T2152" i="16"/>
  <c r="S2152" i="16"/>
  <c r="T2148" i="16"/>
  <c r="S2148" i="16"/>
  <c r="T2144" i="16"/>
  <c r="S2144" i="16"/>
  <c r="AB2144" i="16"/>
  <c r="T2140" i="16"/>
  <c r="S2140" i="16"/>
  <c r="T2136" i="16"/>
  <c r="S2136" i="16"/>
  <c r="AB2136" i="16"/>
  <c r="T2132" i="16"/>
  <c r="S2132" i="16"/>
  <c r="AB2132" i="16"/>
  <c r="T2128" i="16"/>
  <c r="S2128" i="16"/>
  <c r="T2124" i="16"/>
  <c r="S2124" i="16"/>
  <c r="AB2124" i="16"/>
  <c r="T2120" i="16"/>
  <c r="S2120" i="16"/>
  <c r="T2116" i="16"/>
  <c r="S2116" i="16"/>
  <c r="AB2116" i="16"/>
  <c r="T2112" i="16"/>
  <c r="S2112" i="16"/>
  <c r="T2108" i="16"/>
  <c r="S2108" i="16"/>
  <c r="AB2108" i="16"/>
  <c r="T2104" i="16"/>
  <c r="S2104" i="16"/>
  <c r="T2100" i="16"/>
  <c r="S2100" i="16"/>
  <c r="AB2100" i="16"/>
  <c r="T2096" i="16"/>
  <c r="S2096" i="16"/>
  <c r="AB2096" i="16"/>
  <c r="T2092" i="16"/>
  <c r="S2092" i="16"/>
  <c r="AB2092" i="16"/>
  <c r="T2088" i="16"/>
  <c r="S2088" i="16"/>
  <c r="T2084" i="16"/>
  <c r="S2084" i="16"/>
  <c r="AB2084" i="16"/>
  <c r="T2080" i="16"/>
  <c r="S2080" i="16"/>
  <c r="T2076" i="16"/>
  <c r="S2076" i="16"/>
  <c r="AB2076" i="16"/>
  <c r="T2072" i="16"/>
  <c r="S2072" i="16"/>
  <c r="T2068" i="16"/>
  <c r="S2068" i="16"/>
  <c r="AB2068" i="16"/>
  <c r="T2064" i="16"/>
  <c r="S2064" i="16"/>
  <c r="T2060" i="16"/>
  <c r="S2060" i="16"/>
  <c r="AB2060" i="16"/>
  <c r="T2056" i="16"/>
  <c r="S2056" i="16"/>
  <c r="T2052" i="16"/>
  <c r="S2052" i="16"/>
  <c r="AB2052" i="16"/>
  <c r="T2048" i="16"/>
  <c r="S2048" i="16"/>
  <c r="T2044" i="16"/>
  <c r="S2044" i="16"/>
  <c r="AB2044" i="16"/>
  <c r="T2040" i="16"/>
  <c r="S2040" i="16"/>
  <c r="T2036" i="16"/>
  <c r="S2036" i="16"/>
  <c r="AB2036" i="16"/>
  <c r="T2032" i="16"/>
  <c r="S2032" i="16"/>
  <c r="T2028" i="16"/>
  <c r="S2028" i="16"/>
  <c r="AB2028" i="16"/>
  <c r="T2024" i="16"/>
  <c r="S2024" i="16"/>
  <c r="T2020" i="16"/>
  <c r="S2020" i="16"/>
  <c r="AB2020" i="16"/>
  <c r="T2016" i="16"/>
  <c r="S2016" i="16"/>
  <c r="AB2016" i="16"/>
  <c r="T2012" i="16"/>
  <c r="S2012" i="16"/>
  <c r="T2008" i="16"/>
  <c r="S2008" i="16"/>
  <c r="AB2008" i="16"/>
  <c r="T2004" i="16"/>
  <c r="S2004" i="16"/>
  <c r="T2000" i="16"/>
  <c r="S2000" i="16"/>
  <c r="T1996" i="16"/>
  <c r="S1996" i="16"/>
  <c r="T1992" i="16"/>
  <c r="S1992" i="16"/>
  <c r="T1988" i="16"/>
  <c r="S1988" i="16"/>
  <c r="T1984" i="16"/>
  <c r="S1984" i="16"/>
  <c r="T1980" i="16"/>
  <c r="S1980" i="16"/>
  <c r="AB1980" i="16"/>
  <c r="T1976" i="16"/>
  <c r="S1976" i="16"/>
  <c r="AB1976" i="16"/>
  <c r="T1972" i="16"/>
  <c r="S1972" i="16"/>
  <c r="T1968" i="16"/>
  <c r="S1968" i="16"/>
  <c r="T1964" i="16"/>
  <c r="S1964" i="16"/>
  <c r="AB1964" i="16"/>
  <c r="T1960" i="16"/>
  <c r="S1960" i="16"/>
  <c r="T1956" i="16"/>
  <c r="S1956" i="16"/>
  <c r="AB1956" i="16"/>
  <c r="T1952" i="16"/>
  <c r="S1952" i="16"/>
  <c r="AB1952" i="16"/>
  <c r="T1948" i="16"/>
  <c r="S1948" i="16"/>
  <c r="T1944" i="16"/>
  <c r="S1944" i="16"/>
  <c r="AB1944" i="16"/>
  <c r="T1940" i="16"/>
  <c r="S1940" i="16"/>
  <c r="AB1940" i="16"/>
  <c r="T1936" i="16"/>
  <c r="S1936" i="16"/>
  <c r="T1932" i="16"/>
  <c r="S1932" i="16"/>
  <c r="AB1932" i="16"/>
  <c r="T1928" i="16"/>
  <c r="S1928" i="16"/>
  <c r="T1924" i="16"/>
  <c r="S1924" i="16"/>
  <c r="AB1924" i="16"/>
  <c r="T1920" i="16"/>
  <c r="S1920" i="16"/>
  <c r="AB1920" i="16"/>
  <c r="T1916" i="16"/>
  <c r="S1916" i="16"/>
  <c r="S1912" i="16"/>
  <c r="T1912" i="16"/>
  <c r="S1908" i="16"/>
  <c r="T1908" i="16"/>
  <c r="AB1908" i="16"/>
  <c r="S1904" i="16"/>
  <c r="T1904" i="16"/>
  <c r="S1900" i="16"/>
  <c r="T1900" i="16"/>
  <c r="AB1900" i="16"/>
  <c r="S1896" i="16"/>
  <c r="T1896" i="16"/>
  <c r="S1892" i="16"/>
  <c r="T1892" i="16"/>
  <c r="S1888" i="16"/>
  <c r="T1888" i="16"/>
  <c r="AB1888" i="16"/>
  <c r="S1884" i="16"/>
  <c r="T1884" i="16"/>
  <c r="S1880" i="16"/>
  <c r="T1880" i="16"/>
  <c r="S1876" i="16"/>
  <c r="T1876" i="16"/>
  <c r="AB1876" i="16"/>
  <c r="S1872" i="16"/>
  <c r="T1872" i="16"/>
  <c r="S1868" i="16"/>
  <c r="T1868" i="16"/>
  <c r="AB1868" i="16"/>
  <c r="S1864" i="16"/>
  <c r="T1864" i="16"/>
  <c r="S1860" i="16"/>
  <c r="T1860" i="16"/>
  <c r="AB1860" i="16"/>
  <c r="S1856" i="16"/>
  <c r="T1856" i="16"/>
  <c r="S1852" i="16"/>
  <c r="T1852" i="16"/>
  <c r="S1848" i="16"/>
  <c r="T1848" i="16"/>
  <c r="AB1848" i="16"/>
  <c r="S1844" i="16"/>
  <c r="T1844" i="16"/>
  <c r="S1840" i="16"/>
  <c r="T1840" i="16"/>
  <c r="S1836" i="16"/>
  <c r="T1836" i="16"/>
  <c r="S1832" i="16"/>
  <c r="T1832" i="16"/>
  <c r="S1828" i="16"/>
  <c r="T1828" i="16"/>
  <c r="AB1828" i="16"/>
  <c r="S1824" i="16"/>
  <c r="T1824" i="16"/>
  <c r="AB1824" i="16"/>
  <c r="S1820" i="16"/>
  <c r="T1820" i="16"/>
  <c r="S1816" i="16"/>
  <c r="T1816" i="16"/>
  <c r="S1812" i="16"/>
  <c r="T1812" i="16"/>
  <c r="S1808" i="16"/>
  <c r="T1808" i="16"/>
  <c r="AB1808" i="16"/>
  <c r="S1804" i="16"/>
  <c r="T1804" i="16"/>
  <c r="S1800" i="16"/>
  <c r="T1800" i="16"/>
  <c r="S1796" i="16"/>
  <c r="T1796" i="16"/>
  <c r="S1792" i="16"/>
  <c r="T1792" i="16"/>
  <c r="S1788" i="16"/>
  <c r="T1788" i="16"/>
  <c r="S1784" i="16"/>
  <c r="T1784" i="16"/>
  <c r="S1780" i="16"/>
  <c r="T1780" i="16"/>
  <c r="AB1780" i="16"/>
  <c r="S1776" i="16"/>
  <c r="T1776" i="16"/>
  <c r="S1772" i="16"/>
  <c r="T1772" i="16"/>
  <c r="S1768" i="16"/>
  <c r="T1768" i="16"/>
  <c r="S1764" i="16"/>
  <c r="T1764" i="16"/>
  <c r="S1760" i="16"/>
  <c r="T1760" i="16"/>
  <c r="S1756" i="16"/>
  <c r="T1756" i="16"/>
  <c r="AB1756" i="16"/>
  <c r="S1752" i="16"/>
  <c r="T1752" i="16"/>
  <c r="AB1752" i="16"/>
  <c r="S1748" i="16"/>
  <c r="T1748" i="16"/>
  <c r="S1744" i="16"/>
  <c r="T1744" i="16"/>
  <c r="S1740" i="16"/>
  <c r="T1740" i="16"/>
  <c r="AB1740" i="16"/>
  <c r="S1736" i="16"/>
  <c r="T1736" i="16"/>
  <c r="S1732" i="16"/>
  <c r="T1732" i="16"/>
  <c r="S1728" i="16"/>
  <c r="T1728" i="16"/>
  <c r="S1724" i="16"/>
  <c r="T1724" i="16"/>
  <c r="S1720" i="16"/>
  <c r="T1720" i="16"/>
  <c r="S1716" i="16"/>
  <c r="T1716" i="16"/>
  <c r="AB1716" i="16"/>
  <c r="S1712" i="16"/>
  <c r="T1712" i="16"/>
  <c r="S1708" i="16"/>
  <c r="T1708" i="16"/>
  <c r="S1704" i="16"/>
  <c r="T1704" i="16"/>
  <c r="S1700" i="16"/>
  <c r="T1700" i="16"/>
  <c r="AB1700" i="16"/>
  <c r="S1696" i="16"/>
  <c r="T1696" i="16"/>
  <c r="AB1696" i="16"/>
  <c r="S1692" i="16"/>
  <c r="T1692" i="16"/>
  <c r="AB1692" i="16"/>
  <c r="S1688" i="16"/>
  <c r="T1688" i="16"/>
  <c r="AB1688" i="16"/>
  <c r="S1684" i="16"/>
  <c r="T1684" i="16"/>
  <c r="S1680" i="16"/>
  <c r="T1680" i="16"/>
  <c r="AB1680" i="16"/>
  <c r="S1676" i="16"/>
  <c r="T1676" i="16"/>
  <c r="S1672" i="16"/>
  <c r="T1672" i="16"/>
  <c r="S1668" i="16"/>
  <c r="T1668" i="16"/>
  <c r="S1664" i="16"/>
  <c r="T1664" i="16"/>
  <c r="AB1664" i="16"/>
  <c r="S1660" i="16"/>
  <c r="T1660" i="16"/>
  <c r="AB1660" i="16"/>
  <c r="T1656" i="16"/>
  <c r="S1656" i="16"/>
  <c r="T1652" i="16"/>
  <c r="S1652" i="16"/>
  <c r="T1648" i="16"/>
  <c r="S1648" i="16"/>
  <c r="AB1648" i="16"/>
  <c r="T1644" i="16"/>
  <c r="S1644" i="16"/>
  <c r="T1640" i="16"/>
  <c r="S1640" i="16"/>
  <c r="T1636" i="16"/>
  <c r="S1636" i="16"/>
  <c r="T1632" i="16"/>
  <c r="S1632" i="16"/>
  <c r="T1628" i="16"/>
  <c r="S1628" i="16"/>
  <c r="T1624" i="16"/>
  <c r="S1624" i="16"/>
  <c r="AB1624" i="16"/>
  <c r="T1620" i="16"/>
  <c r="S1620" i="16"/>
  <c r="T1616" i="16"/>
  <c r="S1616" i="16"/>
  <c r="AB1616" i="16"/>
  <c r="T1612" i="16"/>
  <c r="S1612" i="16"/>
  <c r="T1608" i="16"/>
  <c r="S1608" i="16"/>
  <c r="T1604" i="16"/>
  <c r="S1604" i="16"/>
  <c r="AB1604" i="16"/>
  <c r="T1600" i="16"/>
  <c r="S1600" i="16"/>
  <c r="T1596" i="16"/>
  <c r="S1596" i="16"/>
  <c r="T1592" i="16"/>
  <c r="S1592" i="16"/>
  <c r="T1588" i="16"/>
  <c r="S1588" i="16"/>
  <c r="T1584" i="16"/>
  <c r="S1584" i="16"/>
  <c r="T1580" i="16"/>
  <c r="S1580" i="16"/>
  <c r="T1576" i="16"/>
  <c r="S1576" i="16"/>
  <c r="T1572" i="16"/>
  <c r="S1572" i="16"/>
  <c r="T1568" i="16"/>
  <c r="S1568" i="16"/>
  <c r="T1564" i="16"/>
  <c r="S1564" i="16"/>
  <c r="AB1564" i="16"/>
  <c r="T1560" i="16"/>
  <c r="S1560" i="16"/>
  <c r="AB1560" i="16"/>
  <c r="T1556" i="16"/>
  <c r="S1556" i="16"/>
  <c r="T1552" i="16"/>
  <c r="S1552" i="16"/>
  <c r="T1548" i="16"/>
  <c r="S1548" i="16"/>
  <c r="T1544" i="16"/>
  <c r="S1544" i="16"/>
  <c r="T1540" i="16"/>
  <c r="S1540" i="16"/>
  <c r="T1536" i="16"/>
  <c r="S1536" i="16"/>
  <c r="T1532" i="16"/>
  <c r="S1532" i="16"/>
  <c r="T1528" i="16"/>
  <c r="S1528" i="16"/>
  <c r="T1524" i="16"/>
  <c r="S1524" i="16"/>
  <c r="T1520" i="16"/>
  <c r="S1520" i="16"/>
  <c r="AB1520" i="16"/>
  <c r="T1516" i="16"/>
  <c r="S1516" i="16"/>
  <c r="T1512" i="16"/>
  <c r="S1512" i="16"/>
  <c r="T1508" i="16"/>
  <c r="S1508" i="16"/>
  <c r="T1504" i="16"/>
  <c r="S1504" i="16"/>
  <c r="T1500" i="16"/>
  <c r="S1500" i="16"/>
  <c r="T1496" i="16"/>
  <c r="S1496" i="16"/>
  <c r="T1492" i="16"/>
  <c r="S1492" i="16"/>
  <c r="AB1492" i="16"/>
  <c r="T1488" i="16"/>
  <c r="S1488" i="16"/>
  <c r="T1484" i="16"/>
  <c r="S1484" i="16"/>
  <c r="T1480" i="16"/>
  <c r="S1480" i="16"/>
  <c r="T1476" i="16"/>
  <c r="S1476" i="16"/>
  <c r="T1472" i="16"/>
  <c r="S1472" i="16"/>
  <c r="T1468" i="16"/>
  <c r="S1468" i="16"/>
  <c r="T1464" i="16"/>
  <c r="S1464" i="16"/>
  <c r="T1460" i="16"/>
  <c r="S1460" i="16"/>
  <c r="T1456" i="16"/>
  <c r="S1456" i="16"/>
  <c r="T1452" i="16"/>
  <c r="S1452" i="16"/>
  <c r="T1448" i="16"/>
  <c r="S1448" i="16"/>
  <c r="T1444" i="16"/>
  <c r="S1444" i="16"/>
  <c r="T1440" i="16"/>
  <c r="S1440" i="16"/>
  <c r="T1436" i="16"/>
  <c r="S1436" i="16"/>
  <c r="AB1436" i="16"/>
  <c r="T1432" i="16"/>
  <c r="S1432" i="16"/>
  <c r="T1428" i="16"/>
  <c r="S1428" i="16"/>
  <c r="T1424" i="16"/>
  <c r="S1424" i="16"/>
  <c r="AB1424" i="16"/>
  <c r="T1420" i="16"/>
  <c r="S1420" i="16"/>
  <c r="AB2504" i="16"/>
  <c r="AB2490" i="16"/>
  <c r="AB2470" i="16"/>
  <c r="AB2451" i="16"/>
  <c r="AB2428" i="16"/>
  <c r="AB2410" i="16"/>
  <c r="AB2383" i="16"/>
  <c r="AB2364" i="16"/>
  <c r="AB2346" i="16"/>
  <c r="AB2324" i="16"/>
  <c r="AB2306" i="16"/>
  <c r="AB2288" i="16"/>
  <c r="AB2275" i="16"/>
  <c r="AB2254" i="16"/>
  <c r="AB2234" i="16"/>
  <c r="AB2214" i="16"/>
  <c r="AB2195" i="16"/>
  <c r="AB2176" i="16"/>
  <c r="AB2158" i="16"/>
  <c r="AB2140" i="16"/>
  <c r="AB2123" i="16"/>
  <c r="AB2106" i="16"/>
  <c r="AB2090" i="16"/>
  <c r="AB2074" i="16"/>
  <c r="AB2059" i="16"/>
  <c r="AB2043" i="16"/>
  <c r="AB2027" i="16"/>
  <c r="AB2012" i="16"/>
  <c r="AB1998" i="16"/>
  <c r="AB1984" i="16"/>
  <c r="AB1974" i="16"/>
  <c r="AB1962" i="16"/>
  <c r="AB1948" i="16"/>
  <c r="AB1937" i="16"/>
  <c r="AB1922" i="16"/>
  <c r="AB1911" i="16"/>
  <c r="AB1899" i="16"/>
  <c r="AB1884" i="16"/>
  <c r="AB1873" i="16"/>
  <c r="AB1857" i="16"/>
  <c r="AB1846" i="16"/>
  <c r="AB1833" i="16"/>
  <c r="AB1822" i="16"/>
  <c r="AB1811" i="16"/>
  <c r="AB1798" i="16"/>
  <c r="AB1785" i="16"/>
  <c r="AB1766" i="16"/>
  <c r="AB1755" i="16"/>
  <c r="AB1744" i="16"/>
  <c r="AB1730" i="16"/>
  <c r="AB1720" i="16"/>
  <c r="AB1706" i="16"/>
  <c r="AB1695" i="16"/>
  <c r="AB1686" i="16"/>
  <c r="AB1670" i="16"/>
  <c r="AB1658" i="16"/>
  <c r="AB1646" i="16"/>
  <c r="AB1628" i="16"/>
  <c r="AB1611" i="16"/>
  <c r="AB1598" i="16"/>
  <c r="AB1585" i="16"/>
  <c r="AB1569" i="16"/>
  <c r="AB1558" i="16"/>
  <c r="AB1545" i="16"/>
  <c r="AB1532" i="16"/>
  <c r="AB1522" i="16"/>
  <c r="AB1506" i="16"/>
  <c r="AB1496" i="16"/>
  <c r="AB1478" i="16"/>
  <c r="AB1468" i="16"/>
  <c r="AB1457" i="16"/>
  <c r="AB1438" i="16"/>
  <c r="AB1422" i="16"/>
  <c r="AB1390" i="16"/>
  <c r="AB1334" i="16"/>
  <c r="AB1323" i="16"/>
  <c r="AB1294" i="16"/>
  <c r="AB1230" i="16"/>
  <c r="AB1203" i="16"/>
  <c r="AB1187" i="16"/>
  <c r="AB1174" i="16"/>
  <c r="AB1134" i="16"/>
  <c r="AB1110" i="16"/>
  <c r="AB1094" i="16"/>
  <c r="AB1075" i="16"/>
  <c r="AB1035" i="16"/>
  <c r="AB970" i="16"/>
  <c r="AB775" i="16"/>
  <c r="AB714" i="16"/>
  <c r="S1417" i="16"/>
  <c r="T1417" i="16"/>
  <c r="S1413" i="16"/>
  <c r="T1413" i="16"/>
  <c r="S1409" i="16"/>
  <c r="T1409" i="16"/>
  <c r="S1405" i="16"/>
  <c r="T1405" i="16"/>
  <c r="T1401" i="16"/>
  <c r="S1401" i="16"/>
  <c r="T1397" i="16"/>
  <c r="S1397" i="16"/>
  <c r="T1393" i="16"/>
  <c r="S1393" i="16"/>
  <c r="T1389" i="16"/>
  <c r="S1389" i="16"/>
  <c r="T1385" i="16"/>
  <c r="S1385" i="16"/>
  <c r="T1381" i="16"/>
  <c r="S1381" i="16"/>
  <c r="T1377" i="16"/>
  <c r="S1377" i="16"/>
  <c r="T1373" i="16"/>
  <c r="S1373" i="16"/>
  <c r="T1369" i="16"/>
  <c r="S1369" i="16"/>
  <c r="T1365" i="16"/>
  <c r="S1365" i="16"/>
  <c r="T1361" i="16"/>
  <c r="S1361" i="16"/>
  <c r="T1357" i="16"/>
  <c r="S1357" i="16"/>
  <c r="T1353" i="16"/>
  <c r="S1353" i="16"/>
  <c r="T1349" i="16"/>
  <c r="S1349" i="16"/>
  <c r="T1345" i="16"/>
  <c r="S1345" i="16"/>
  <c r="T1341" i="16"/>
  <c r="S1341" i="16"/>
  <c r="T1337" i="16"/>
  <c r="S1337" i="16"/>
  <c r="T1333" i="16"/>
  <c r="S1333" i="16"/>
  <c r="T1329" i="16"/>
  <c r="S1329" i="16"/>
  <c r="T1325" i="16"/>
  <c r="S1325" i="16"/>
  <c r="T1321" i="16"/>
  <c r="S1321" i="16"/>
  <c r="T1317" i="16"/>
  <c r="S1317" i="16"/>
  <c r="T1313" i="16"/>
  <c r="S1313" i="16"/>
  <c r="T1309" i="16"/>
  <c r="S1309" i="16"/>
  <c r="T1305" i="16"/>
  <c r="S1305" i="16"/>
  <c r="T1301" i="16"/>
  <c r="S1301" i="16"/>
  <c r="T1297" i="16"/>
  <c r="S1297" i="16"/>
  <c r="T1293" i="16"/>
  <c r="S1293" i="16"/>
  <c r="T1289" i="16"/>
  <c r="S1289" i="16"/>
  <c r="T1285" i="16"/>
  <c r="S1285" i="16"/>
  <c r="T1281" i="16"/>
  <c r="S1281" i="16"/>
  <c r="T1277" i="16"/>
  <c r="S1277" i="16"/>
  <c r="T1273" i="16"/>
  <c r="S1273" i="16"/>
  <c r="T1269" i="16"/>
  <c r="S1269" i="16"/>
  <c r="T1265" i="16"/>
  <c r="S1265" i="16"/>
  <c r="T1261" i="16"/>
  <c r="S1261" i="16"/>
  <c r="T1257" i="16"/>
  <c r="S1257" i="16"/>
  <c r="T1253" i="16"/>
  <c r="S1253" i="16"/>
  <c r="T1249" i="16"/>
  <c r="S1249" i="16"/>
  <c r="T1245" i="16"/>
  <c r="S1245" i="16"/>
  <c r="T1241" i="16"/>
  <c r="S1241" i="16"/>
  <c r="T1237" i="16"/>
  <c r="S1237" i="16"/>
  <c r="T1233" i="16"/>
  <c r="S1233" i="16"/>
  <c r="T1229" i="16"/>
  <c r="S1229" i="16"/>
  <c r="T1225" i="16"/>
  <c r="S1225" i="16"/>
  <c r="T1221" i="16"/>
  <c r="S1221" i="16"/>
  <c r="T1217" i="16"/>
  <c r="S1217" i="16"/>
  <c r="T1213" i="16"/>
  <c r="S1213" i="16"/>
  <c r="T1209" i="16"/>
  <c r="S1209" i="16"/>
  <c r="T1205" i="16"/>
  <c r="S1205" i="16"/>
  <c r="T1201" i="16"/>
  <c r="S1201" i="16"/>
  <c r="T1197" i="16"/>
  <c r="S1197" i="16"/>
  <c r="T1193" i="16"/>
  <c r="S1193" i="16"/>
  <c r="T1189" i="16"/>
  <c r="S1189" i="16"/>
  <c r="T1185" i="16"/>
  <c r="S1185" i="16"/>
  <c r="T1181" i="16"/>
  <c r="S1181" i="16"/>
  <c r="T1177" i="16"/>
  <c r="S1177" i="16"/>
  <c r="T1173" i="16"/>
  <c r="S1173" i="16"/>
  <c r="T1169" i="16"/>
  <c r="S1169" i="16"/>
  <c r="T1165" i="16"/>
  <c r="S1165" i="16"/>
  <c r="T1161" i="16"/>
  <c r="S1161" i="16"/>
  <c r="T1157" i="16"/>
  <c r="S1157" i="16"/>
  <c r="T1153" i="16"/>
  <c r="S1153" i="16"/>
  <c r="T1149" i="16"/>
  <c r="S1149" i="16"/>
  <c r="S1145" i="16"/>
  <c r="T1145" i="16"/>
  <c r="S1141" i="16"/>
  <c r="T1141" i="16"/>
  <c r="S1137" i="16"/>
  <c r="T1137" i="16"/>
  <c r="S1133" i="16"/>
  <c r="T1133" i="16"/>
  <c r="S1129" i="16"/>
  <c r="T1129" i="16"/>
  <c r="S1125" i="16"/>
  <c r="T1125" i="16"/>
  <c r="S1121" i="16"/>
  <c r="T1121" i="16"/>
  <c r="S1117" i="16"/>
  <c r="T1117" i="16"/>
  <c r="S1113" i="16"/>
  <c r="T1113" i="16"/>
  <c r="S1109" i="16"/>
  <c r="T1109" i="16"/>
  <c r="S1105" i="16"/>
  <c r="T1105" i="16"/>
  <c r="S1101" i="16"/>
  <c r="T1101" i="16"/>
  <c r="S1097" i="16"/>
  <c r="T1097" i="16"/>
  <c r="S1093" i="16"/>
  <c r="T1093" i="16"/>
  <c r="S1089" i="16"/>
  <c r="T1089" i="16"/>
  <c r="S1085" i="16"/>
  <c r="T1085" i="16"/>
  <c r="S1081" i="16"/>
  <c r="T1081" i="16"/>
  <c r="S1077" i="16"/>
  <c r="T1077" i="16"/>
  <c r="S1073" i="16"/>
  <c r="T1073" i="16"/>
  <c r="S1069" i="16"/>
  <c r="T1069" i="16"/>
  <c r="S1065" i="16"/>
  <c r="T1065" i="16"/>
  <c r="S1061" i="16"/>
  <c r="T1061" i="16"/>
  <c r="S1057" i="16"/>
  <c r="T1057" i="16"/>
  <c r="S1053" i="16"/>
  <c r="T1053" i="16"/>
  <c r="S1049" i="16"/>
  <c r="T1049" i="16"/>
  <c r="S1045" i="16"/>
  <c r="T1045" i="16"/>
  <c r="S1041" i="16"/>
  <c r="T1041" i="16"/>
  <c r="S1037" i="16"/>
  <c r="T1037" i="16"/>
  <c r="S1033" i="16"/>
  <c r="T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T721" i="16"/>
  <c r="S721" i="16"/>
  <c r="T717" i="16"/>
  <c r="S717" i="16"/>
  <c r="T713" i="16"/>
  <c r="S713" i="16"/>
  <c r="T709" i="16"/>
  <c r="S709" i="16"/>
  <c r="T705" i="16"/>
  <c r="S705" i="16"/>
  <c r="T701" i="16"/>
  <c r="S701" i="16"/>
  <c r="T697" i="16"/>
  <c r="S697" i="16"/>
  <c r="T693" i="16"/>
  <c r="S693" i="16"/>
  <c r="T689" i="16"/>
  <c r="S689" i="16"/>
  <c r="T685" i="16"/>
  <c r="S685" i="16"/>
  <c r="T681" i="16"/>
  <c r="S681" i="16"/>
  <c r="T677" i="16"/>
  <c r="S677" i="16"/>
  <c r="T673" i="16"/>
  <c r="S673" i="16"/>
  <c r="T669" i="16"/>
  <c r="S669" i="16"/>
  <c r="T665" i="16"/>
  <c r="S665" i="16"/>
  <c r="T661" i="16"/>
  <c r="S661" i="16"/>
  <c r="T657" i="16"/>
  <c r="S657" i="16"/>
  <c r="T653" i="16"/>
  <c r="S653" i="16"/>
  <c r="T649" i="16"/>
  <c r="S649" i="16"/>
  <c r="T645" i="16"/>
  <c r="S645" i="16"/>
  <c r="T641" i="16"/>
  <c r="S641" i="16"/>
  <c r="T637" i="16"/>
  <c r="S637" i="16"/>
  <c r="T633" i="16"/>
  <c r="S633" i="16"/>
  <c r="T629" i="16"/>
  <c r="S629" i="16"/>
  <c r="T625" i="16"/>
  <c r="S625" i="16"/>
  <c r="T621" i="16"/>
  <c r="S621" i="16"/>
  <c r="T617" i="16"/>
  <c r="S617" i="16"/>
  <c r="S613" i="16"/>
  <c r="T613" i="16"/>
  <c r="S609" i="16"/>
  <c r="T609" i="16"/>
  <c r="S605" i="16"/>
  <c r="T605" i="16"/>
  <c r="S601" i="16"/>
  <c r="T601" i="16"/>
  <c r="S597" i="16"/>
  <c r="T597" i="16"/>
  <c r="S593" i="16"/>
  <c r="T593" i="16"/>
  <c r="S589" i="16"/>
  <c r="T589" i="16"/>
  <c r="S585" i="16"/>
  <c r="T585" i="16"/>
  <c r="S581" i="16"/>
  <c r="T581" i="16"/>
  <c r="S577" i="16"/>
  <c r="T577" i="16"/>
  <c r="S573" i="16"/>
  <c r="T573" i="16"/>
  <c r="AB1393" i="16"/>
  <c r="AB1377" i="16"/>
  <c r="AB1325" i="16"/>
  <c r="AB1313" i="16"/>
  <c r="AB1297" i="16"/>
  <c r="AB1277" i="16"/>
  <c r="AB1253" i="16"/>
  <c r="AB1233" i="16"/>
  <c r="AB1213" i="16"/>
  <c r="AB1193" i="16"/>
  <c r="AB1165" i="16"/>
  <c r="AB1153" i="16"/>
  <c r="AB1137" i="16"/>
  <c r="AB1113" i="16"/>
  <c r="AB1089" i="16"/>
  <c r="AB1065" i="16"/>
  <c r="AB1053" i="16"/>
  <c r="AB1045" i="16"/>
  <c r="AB2447" i="16"/>
  <c r="AB2384" i="16"/>
  <c r="AB2378" i="16"/>
  <c r="AB2371" i="16"/>
  <c r="AB2314" i="16"/>
  <c r="AB2192" i="16"/>
  <c r="AB2122" i="16"/>
  <c r="AB1936" i="16"/>
  <c r="AB1754" i="16"/>
  <c r="V1754" i="16"/>
  <c r="R1754" i="16" s="1"/>
  <c r="AB1428" i="16"/>
  <c r="V1428" i="16"/>
  <c r="AB1095" i="16"/>
  <c r="V1095" i="16"/>
  <c r="F1095" i="16" s="1"/>
  <c r="T1416" i="16"/>
  <c r="S1416" i="16"/>
  <c r="T1412" i="16"/>
  <c r="S1412" i="16"/>
  <c r="T1408" i="16"/>
  <c r="S1408" i="16"/>
  <c r="T1404" i="16"/>
  <c r="S1404" i="16"/>
  <c r="S1400" i="16"/>
  <c r="T1400" i="16"/>
  <c r="S1396" i="16"/>
  <c r="T1396" i="16"/>
  <c r="S1392" i="16"/>
  <c r="T1392" i="16"/>
  <c r="S1388" i="16"/>
  <c r="T1388" i="16"/>
  <c r="S1384" i="16"/>
  <c r="T1384" i="16"/>
  <c r="S1380" i="16"/>
  <c r="T1380" i="16"/>
  <c r="S1376" i="16"/>
  <c r="T1376" i="16"/>
  <c r="S1372" i="16"/>
  <c r="T1372" i="16"/>
  <c r="S1368" i="16"/>
  <c r="T1368" i="16"/>
  <c r="S1364" i="16"/>
  <c r="T1364" i="16"/>
  <c r="S1360" i="16"/>
  <c r="T1360" i="16"/>
  <c r="S1356" i="16"/>
  <c r="T1356" i="16"/>
  <c r="S1352" i="16"/>
  <c r="T1352" i="16"/>
  <c r="S1348" i="16"/>
  <c r="T1348" i="16"/>
  <c r="S1344" i="16"/>
  <c r="T1344" i="16"/>
  <c r="S1340" i="16"/>
  <c r="T1340" i="16"/>
  <c r="S1336" i="16"/>
  <c r="T1336" i="16"/>
  <c r="S1332" i="16"/>
  <c r="T1332" i="16"/>
  <c r="S1328" i="16"/>
  <c r="T1328" i="16"/>
  <c r="S1324" i="16"/>
  <c r="T1324" i="16"/>
  <c r="S1320" i="16"/>
  <c r="T1320" i="16"/>
  <c r="S1316" i="16"/>
  <c r="T1316" i="16"/>
  <c r="S1312" i="16"/>
  <c r="T1312" i="16"/>
  <c r="S1308" i="16"/>
  <c r="T1308" i="16"/>
  <c r="S1304" i="16"/>
  <c r="T1304" i="16"/>
  <c r="S1300" i="16"/>
  <c r="T1300" i="16"/>
  <c r="S1296" i="16"/>
  <c r="T1296" i="16"/>
  <c r="S1292" i="16"/>
  <c r="T1292" i="16"/>
  <c r="S1288" i="16"/>
  <c r="T1288" i="16"/>
  <c r="S1284" i="16"/>
  <c r="T1284" i="16"/>
  <c r="S1280" i="16"/>
  <c r="T1280" i="16"/>
  <c r="S1276" i="16"/>
  <c r="T1276" i="16"/>
  <c r="S1272" i="16"/>
  <c r="T1272" i="16"/>
  <c r="S1268" i="16"/>
  <c r="T1268" i="16"/>
  <c r="S1264" i="16"/>
  <c r="T1264" i="16"/>
  <c r="S1260" i="16"/>
  <c r="T1260" i="16"/>
  <c r="S1256" i="16"/>
  <c r="T1256" i="16"/>
  <c r="S1252" i="16"/>
  <c r="T1252" i="16"/>
  <c r="S1248" i="16"/>
  <c r="T1248" i="16"/>
  <c r="S1244" i="16"/>
  <c r="T1244" i="16"/>
  <c r="S1240" i="16"/>
  <c r="T1240" i="16"/>
  <c r="S1236" i="16"/>
  <c r="T1236" i="16"/>
  <c r="S1232" i="16"/>
  <c r="T1232" i="16"/>
  <c r="S1228" i="16"/>
  <c r="T1228" i="16"/>
  <c r="S1224" i="16"/>
  <c r="T1224" i="16"/>
  <c r="S1220" i="16"/>
  <c r="T1220" i="16"/>
  <c r="S1216" i="16"/>
  <c r="T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S1168" i="16"/>
  <c r="T1168" i="16"/>
  <c r="S1164" i="16"/>
  <c r="T1164" i="16"/>
  <c r="S1160" i="16"/>
  <c r="T1160" i="16"/>
  <c r="S1156" i="16"/>
  <c r="T1156" i="16"/>
  <c r="S1152" i="16"/>
  <c r="T1152" i="16"/>
  <c r="S1148" i="16"/>
  <c r="T1148" i="16"/>
  <c r="T1144" i="16"/>
  <c r="S1144" i="16"/>
  <c r="T1140" i="16"/>
  <c r="S1140" i="16"/>
  <c r="T1136" i="16"/>
  <c r="S1136" i="16"/>
  <c r="T1132" i="16"/>
  <c r="S1132" i="16"/>
  <c r="T1128" i="16"/>
  <c r="S1128" i="16"/>
  <c r="T1124" i="16"/>
  <c r="S1124" i="16"/>
  <c r="T1120" i="16"/>
  <c r="S1120" i="16"/>
  <c r="T1116" i="16"/>
  <c r="S1116" i="16"/>
  <c r="T1112" i="16"/>
  <c r="S1112" i="16"/>
  <c r="T1108" i="16"/>
  <c r="S1108" i="16"/>
  <c r="T1104" i="16"/>
  <c r="S1104" i="16"/>
  <c r="T1100" i="16"/>
  <c r="S1100" i="16"/>
  <c r="T1096" i="16"/>
  <c r="S1096" i="16"/>
  <c r="T1092" i="16"/>
  <c r="S1092" i="16"/>
  <c r="T1088" i="16"/>
  <c r="S1088" i="16"/>
  <c r="T1084" i="16"/>
  <c r="S1084" i="16"/>
  <c r="T1080" i="16"/>
  <c r="S1080" i="16"/>
  <c r="T1076" i="16"/>
  <c r="S1076" i="16"/>
  <c r="T1072" i="16"/>
  <c r="S1072" i="16"/>
  <c r="T1068" i="16"/>
  <c r="S1068" i="16"/>
  <c r="T1064" i="16"/>
  <c r="S1064" i="16"/>
  <c r="T1060" i="16"/>
  <c r="S1060" i="16"/>
  <c r="T1056" i="16"/>
  <c r="S1056" i="16"/>
  <c r="T1052" i="16"/>
  <c r="S1052" i="16"/>
  <c r="T1048" i="16"/>
  <c r="S1048" i="16"/>
  <c r="T1044" i="16"/>
  <c r="S1044" i="16"/>
  <c r="T1040" i="16"/>
  <c r="S1040" i="16"/>
  <c r="T1036" i="16"/>
  <c r="S1036" i="16"/>
  <c r="T1032" i="16"/>
  <c r="S1032" i="16"/>
  <c r="T1028" i="16"/>
  <c r="S1028" i="16"/>
  <c r="T1024" i="16"/>
  <c r="S1024" i="16"/>
  <c r="T1020" i="16"/>
  <c r="S1020" i="16"/>
  <c r="T1016" i="16"/>
  <c r="S1016" i="16"/>
  <c r="T1012" i="16"/>
  <c r="S1012" i="16"/>
  <c r="T1008" i="16"/>
  <c r="S1008" i="16"/>
  <c r="T1004" i="16"/>
  <c r="S1004" i="16"/>
  <c r="T1000" i="16"/>
  <c r="S1000" i="16"/>
  <c r="T996" i="16"/>
  <c r="S996" i="16"/>
  <c r="T992" i="16"/>
  <c r="S992" i="16"/>
  <c r="T988" i="16"/>
  <c r="S988" i="16"/>
  <c r="T984" i="16"/>
  <c r="S984" i="16"/>
  <c r="T980" i="16"/>
  <c r="S980" i="16"/>
  <c r="T976" i="16"/>
  <c r="S976" i="16"/>
  <c r="T972" i="16"/>
  <c r="S972" i="16"/>
  <c r="T968" i="16"/>
  <c r="S968" i="16"/>
  <c r="T964" i="16"/>
  <c r="S964" i="16"/>
  <c r="T960" i="16"/>
  <c r="S960" i="16"/>
  <c r="T956" i="16"/>
  <c r="S956" i="16"/>
  <c r="T952" i="16"/>
  <c r="S952" i="16"/>
  <c r="T948" i="16"/>
  <c r="S948" i="16"/>
  <c r="T944" i="16"/>
  <c r="S944" i="16"/>
  <c r="T940" i="16"/>
  <c r="S940" i="16"/>
  <c r="T936" i="16"/>
  <c r="S936" i="16"/>
  <c r="T932" i="16"/>
  <c r="S932" i="16"/>
  <c r="T928" i="16"/>
  <c r="S928" i="16"/>
  <c r="T924" i="16"/>
  <c r="S924" i="16"/>
  <c r="T920" i="16"/>
  <c r="S920" i="16"/>
  <c r="T916" i="16"/>
  <c r="S916" i="16"/>
  <c r="T912" i="16"/>
  <c r="S912" i="16"/>
  <c r="T908" i="16"/>
  <c r="S908" i="16"/>
  <c r="T904" i="16"/>
  <c r="S904" i="16"/>
  <c r="T900" i="16"/>
  <c r="S900" i="16"/>
  <c r="T896" i="16"/>
  <c r="S896" i="16"/>
  <c r="T892" i="16"/>
  <c r="S892" i="16"/>
  <c r="T888" i="16"/>
  <c r="S888" i="16"/>
  <c r="T884" i="16"/>
  <c r="S884" i="16"/>
  <c r="T880" i="16"/>
  <c r="S880" i="16"/>
  <c r="T876" i="16"/>
  <c r="S876" i="16"/>
  <c r="T872" i="16"/>
  <c r="S872" i="16"/>
  <c r="T868" i="16"/>
  <c r="S868" i="16"/>
  <c r="T864" i="16"/>
  <c r="S864" i="16"/>
  <c r="T860" i="16"/>
  <c r="S860" i="16"/>
  <c r="T856" i="16"/>
  <c r="S856" i="16"/>
  <c r="T852" i="16"/>
  <c r="S852" i="16"/>
  <c r="T848" i="16"/>
  <c r="S848" i="16"/>
  <c r="T844" i="16"/>
  <c r="S844" i="16"/>
  <c r="T840" i="16"/>
  <c r="S840" i="16"/>
  <c r="T836" i="16"/>
  <c r="S836" i="16"/>
  <c r="T832" i="16"/>
  <c r="S832" i="16"/>
  <c r="T828" i="16"/>
  <c r="S828" i="16"/>
  <c r="T824" i="16"/>
  <c r="S824" i="16"/>
  <c r="T820" i="16"/>
  <c r="S820" i="16"/>
  <c r="T816" i="16"/>
  <c r="S816" i="16"/>
  <c r="T812" i="16"/>
  <c r="S812" i="16"/>
  <c r="T808" i="16"/>
  <c r="S808" i="16"/>
  <c r="T804" i="16"/>
  <c r="S804" i="16"/>
  <c r="T800" i="16"/>
  <c r="S800" i="16"/>
  <c r="T796" i="16"/>
  <c r="S796" i="16"/>
  <c r="T792" i="16"/>
  <c r="S792" i="16"/>
  <c r="T788" i="16"/>
  <c r="S788" i="16"/>
  <c r="T784" i="16"/>
  <c r="S784" i="16"/>
  <c r="T780" i="16"/>
  <c r="S780" i="16"/>
  <c r="T776" i="16"/>
  <c r="S776" i="16"/>
  <c r="T772" i="16"/>
  <c r="S772" i="16"/>
  <c r="T768" i="16"/>
  <c r="S768" i="16"/>
  <c r="T764" i="16"/>
  <c r="S764" i="16"/>
  <c r="T760" i="16"/>
  <c r="S760" i="16"/>
  <c r="T756" i="16"/>
  <c r="S756" i="16"/>
  <c r="T752" i="16"/>
  <c r="S752" i="16"/>
  <c r="T748" i="16"/>
  <c r="S748" i="16"/>
  <c r="T744" i="16"/>
  <c r="S744" i="16"/>
  <c r="T740" i="16"/>
  <c r="S740" i="16"/>
  <c r="T736" i="16"/>
  <c r="S736" i="16"/>
  <c r="T732" i="16"/>
  <c r="S732" i="16"/>
  <c r="T728" i="16"/>
  <c r="S728" i="16"/>
  <c r="T724" i="16"/>
  <c r="S724" i="16"/>
  <c r="S720" i="16"/>
  <c r="T720" i="16"/>
  <c r="S716" i="16"/>
  <c r="T716" i="16"/>
  <c r="S712" i="16"/>
  <c r="T712" i="16"/>
  <c r="S708" i="16"/>
  <c r="T708" i="16"/>
  <c r="S704" i="16"/>
  <c r="T704" i="16"/>
  <c r="S700" i="16"/>
  <c r="T700" i="16"/>
  <c r="S696" i="16"/>
  <c r="T696" i="16"/>
  <c r="S692" i="16"/>
  <c r="T692" i="16"/>
  <c r="S688" i="16"/>
  <c r="T688" i="16"/>
  <c r="S684" i="16"/>
  <c r="T684" i="16"/>
  <c r="S680" i="16"/>
  <c r="T680" i="16"/>
  <c r="S676" i="16"/>
  <c r="T676" i="16"/>
  <c r="S672" i="16"/>
  <c r="T672" i="16"/>
  <c r="S668" i="16"/>
  <c r="T668" i="16"/>
  <c r="S664" i="16"/>
  <c r="T664" i="16"/>
  <c r="S660" i="16"/>
  <c r="T660" i="16"/>
  <c r="S656" i="16"/>
  <c r="T656" i="16"/>
  <c r="S652" i="16"/>
  <c r="T652" i="16"/>
  <c r="S648" i="16"/>
  <c r="T648" i="16"/>
  <c r="S644" i="16"/>
  <c r="T644" i="16"/>
  <c r="S640" i="16"/>
  <c r="T640" i="16"/>
  <c r="S636" i="16"/>
  <c r="T636" i="16"/>
  <c r="S632" i="16"/>
  <c r="T632" i="16"/>
  <c r="S628" i="16"/>
  <c r="T628" i="16"/>
  <c r="S624" i="16"/>
  <c r="T624" i="16"/>
  <c r="S620" i="16"/>
  <c r="T620" i="16"/>
  <c r="S616" i="16"/>
  <c r="T616" i="16"/>
  <c r="S612" i="16"/>
  <c r="T612" i="16"/>
  <c r="S608" i="16"/>
  <c r="T608" i="16"/>
  <c r="S604" i="16"/>
  <c r="T604" i="16"/>
  <c r="S600" i="16"/>
  <c r="T600" i="16"/>
  <c r="S596" i="16"/>
  <c r="T596" i="16"/>
  <c r="S592" i="16"/>
  <c r="T592" i="16"/>
  <c r="S588" i="16"/>
  <c r="T588" i="16"/>
  <c r="S584" i="16"/>
  <c r="T584" i="16"/>
  <c r="S580" i="16"/>
  <c r="T580" i="16"/>
  <c r="S576" i="16"/>
  <c r="T576" i="16"/>
  <c r="AB1417" i="16"/>
  <c r="AB1401" i="16"/>
  <c r="AB1392" i="16"/>
  <c r="AB1384" i="16"/>
  <c r="AB1365" i="16"/>
  <c r="AB1353" i="16"/>
  <c r="AB1344" i="16"/>
  <c r="AB1336" i="16"/>
  <c r="AB1324" i="16"/>
  <c r="AB1317" i="16"/>
  <c r="AB1301" i="16"/>
  <c r="AB1296" i="16"/>
  <c r="AB1276" i="16"/>
  <c r="AB1257" i="16"/>
  <c r="AB1237" i="16"/>
  <c r="AB1232" i="16"/>
  <c r="AB1217" i="16"/>
  <c r="AB1212" i="16"/>
  <c r="AB1204" i="16"/>
  <c r="AB1188" i="16"/>
  <c r="AB1176" i="16"/>
  <c r="AB1169" i="16"/>
  <c r="AB1152" i="16"/>
  <c r="AB1141" i="16"/>
  <c r="AB1136" i="16"/>
  <c r="AB1125" i="16"/>
  <c r="AB1112" i="16"/>
  <c r="AB1105" i="16"/>
  <c r="AB1097" i="16"/>
  <c r="AB1088" i="16"/>
  <c r="AB1069" i="16"/>
  <c r="AB1057" i="16"/>
  <c r="AB1044" i="16"/>
  <c r="AB1037" i="16"/>
  <c r="AB904" i="16"/>
  <c r="AB776" i="16"/>
  <c r="AB648" i="16"/>
  <c r="AB2456" i="16"/>
  <c r="AB2450" i="16"/>
  <c r="AB2392" i="16"/>
  <c r="AB2386" i="16"/>
  <c r="AB2351" i="16"/>
  <c r="AB2320" i="16"/>
  <c r="AB2128" i="16"/>
  <c r="AB2058" i="16"/>
  <c r="AB1684" i="16"/>
  <c r="V1684" i="16"/>
  <c r="I1684" i="16" s="1"/>
  <c r="AB1434" i="16"/>
  <c r="V1434" i="16"/>
  <c r="J1434" i="16" s="1"/>
  <c r="AB1305" i="16"/>
  <c r="V1305" i="16"/>
  <c r="F1305" i="16" s="1"/>
  <c r="AB1191" i="16"/>
  <c r="V1191" i="16"/>
  <c r="AB2442" i="16"/>
  <c r="AB2435" i="16"/>
  <c r="AB2250" i="16"/>
  <c r="AB2064" i="16"/>
  <c r="AB1994" i="16"/>
  <c r="AB1652" i="16"/>
  <c r="V1652" i="16"/>
  <c r="G1652" i="16" s="1"/>
  <c r="AB1311" i="16"/>
  <c r="AB1055" i="16"/>
  <c r="AB2503" i="16"/>
  <c r="AB2501" i="16"/>
  <c r="AB2495" i="16"/>
  <c r="AB2479" i="16"/>
  <c r="AB2463" i="16"/>
  <c r="AB2448" i="16"/>
  <c r="V2384" i="16"/>
  <c r="I2384" i="16" s="1"/>
  <c r="V2378" i="16"/>
  <c r="G2378" i="16" s="1"/>
  <c r="AB2328" i="16"/>
  <c r="AB2322" i="16"/>
  <c r="AB2256" i="16"/>
  <c r="AB2186" i="16"/>
  <c r="AB2000" i="16"/>
  <c r="AB1930" i="16"/>
  <c r="AB1778" i="16"/>
  <c r="AB1772" i="16"/>
  <c r="AB1748" i="16"/>
  <c r="V1748" i="16"/>
  <c r="F1748" i="16" s="1"/>
  <c r="AB1460" i="16"/>
  <c r="V1460" i="16"/>
  <c r="J1460" i="16" s="1"/>
  <c r="AB1263" i="16"/>
  <c r="AB1135" i="16"/>
  <c r="AB2264" i="16"/>
  <c r="AB2258" i="16"/>
  <c r="AB2200" i="16"/>
  <c r="AB2194" i="16"/>
  <c r="AB1394" i="16"/>
  <c r="AB1319" i="16"/>
  <c r="AB1295" i="16"/>
  <c r="AB1255" i="16"/>
  <c r="AB1231" i="16"/>
  <c r="AB1195" i="16"/>
  <c r="AB1167" i="16"/>
  <c r="AB1119" i="16"/>
  <c r="AB1063" i="16"/>
  <c r="AB1039" i="16"/>
  <c r="AB1327" i="16"/>
  <c r="AB1247" i="16"/>
  <c r="AB1223" i="16"/>
  <c r="AB1183" i="16"/>
  <c r="AB1071" i="16"/>
  <c r="AB1872" i="16"/>
  <c r="AB1866" i="16"/>
  <c r="AB1812" i="16"/>
  <c r="AB1626" i="16"/>
  <c r="AB1620" i="16"/>
  <c r="AB1588" i="16"/>
  <c r="AB1524" i="16"/>
  <c r="AB1370" i="16"/>
  <c r="AB1363" i="16"/>
  <c r="AB1359" i="16"/>
  <c r="AB1199" i="16"/>
  <c r="AB110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B44" i="16"/>
  <c r="B74" i="16"/>
  <c r="B134" i="16"/>
  <c r="B148" i="16"/>
  <c r="B172" i="16"/>
  <c r="C38" i="16"/>
  <c r="C67" i="16"/>
  <c r="C91" i="16"/>
  <c r="C134" i="16"/>
  <c r="C163" i="16"/>
  <c r="C171" i="16"/>
  <c r="C215" i="16"/>
  <c r="C227" i="16"/>
  <c r="C247" i="16"/>
  <c r="C281" i="16"/>
  <c r="C299" i="16"/>
  <c r="C9" i="16"/>
  <c r="C44" i="16"/>
  <c r="C73" i="16"/>
  <c r="B95" i="16"/>
  <c r="C140" i="16"/>
  <c r="B159" i="16"/>
  <c r="B194" i="16"/>
  <c r="B258" i="16"/>
  <c r="B21" i="16"/>
  <c r="C42" i="16"/>
  <c r="B93" i="16"/>
  <c r="C114" i="16"/>
  <c r="C135" i="16"/>
  <c r="C183" i="16"/>
  <c r="C190" i="16"/>
  <c r="C206" i="16"/>
  <c r="C230" i="16"/>
  <c r="C244" i="16"/>
  <c r="C260" i="16"/>
  <c r="C284" i="16"/>
  <c r="C296" i="16"/>
  <c r="C304" i="16"/>
  <c r="C316" i="16"/>
  <c r="C5" i="16"/>
  <c r="B27" i="16"/>
  <c r="C40" i="16"/>
  <c r="C77" i="16"/>
  <c r="B91" i="16"/>
  <c r="C112" i="16"/>
  <c r="C141" i="16"/>
  <c r="C157" i="16"/>
  <c r="C176" i="16"/>
  <c r="B205" i="16"/>
  <c r="B219" i="16"/>
  <c r="B229" i="16"/>
  <c r="B259" i="16"/>
  <c r="B265" i="16"/>
  <c r="B281" i="16"/>
  <c r="B305" i="16"/>
  <c r="B315" i="16"/>
  <c r="B167" i="16"/>
  <c r="B218" i="16"/>
  <c r="B238" i="16"/>
  <c r="B256" i="16"/>
  <c r="B300" i="16"/>
  <c r="B302" i="16"/>
  <c r="B288" i="16"/>
  <c r="H47" i="10"/>
  <c r="D47" i="10" s="1"/>
  <c r="H45" i="10"/>
  <c r="D45" i="10" s="1"/>
  <c r="H40" i="10"/>
  <c r="D40" i="10" s="1"/>
  <c r="H37" i="10"/>
  <c r="D37" i="10" s="1"/>
  <c r="H35" i="10"/>
  <c r="C35" i="10" s="1"/>
  <c r="H33" i="10"/>
  <c r="D33" i="10" s="1"/>
  <c r="H30" i="10"/>
  <c r="D30" i="10" s="1"/>
  <c r="F42" i="10"/>
  <c r="H42" i="10" s="1"/>
  <c r="D42" i="10" s="1"/>
  <c r="H27" i="10"/>
  <c r="D27" i="10" s="1"/>
  <c r="H22" i="10"/>
  <c r="D22" i="10" s="1"/>
  <c r="H21" i="10"/>
  <c r="D21" i="10" s="1"/>
  <c r="D17" i="10"/>
  <c r="K64" i="10"/>
  <c r="C32" i="10"/>
  <c r="K65" i="10"/>
  <c r="D18" i="10"/>
  <c r="C23" i="10"/>
  <c r="F38" i="10"/>
  <c r="H38" i="10" s="1"/>
  <c r="D38" i="10" s="1"/>
  <c r="F48" i="10"/>
  <c r="H48" i="10" s="1"/>
  <c r="D48" i="10" s="1"/>
  <c r="C18" i="10"/>
  <c r="F65" i="10"/>
  <c r="F43" i="10"/>
  <c r="H43" i="10" s="1"/>
  <c r="D43" i="10" s="1"/>
  <c r="H28" i="10"/>
  <c r="D28" i="10" s="1"/>
  <c r="K63" i="10"/>
  <c r="D16" i="10"/>
  <c r="F26" i="10"/>
  <c r="G15" i="10"/>
  <c r="H15" i="10" s="1"/>
  <c r="D15" i="10" s="1"/>
  <c r="C6" i="10"/>
  <c r="V2415" i="16"/>
  <c r="AB2415" i="16"/>
  <c r="G2415" i="16"/>
  <c r="V2399" i="16"/>
  <c r="AB2399" i="16"/>
  <c r="G2399" i="16"/>
  <c r="V2387" i="16"/>
  <c r="G2387" i="16" s="1"/>
  <c r="AB2387" i="16"/>
  <c r="AB1906" i="16"/>
  <c r="V1906" i="16"/>
  <c r="H1906" i="16" s="1"/>
  <c r="V1890" i="16"/>
  <c r="I1890" i="16" s="1"/>
  <c r="AB1890" i="16"/>
  <c r="V1878" i="16"/>
  <c r="F1878" i="16" s="1"/>
  <c r="AB1878" i="16"/>
  <c r="R1844" i="16"/>
  <c r="H1844" i="16"/>
  <c r="J1844" i="16"/>
  <c r="G1844" i="16"/>
  <c r="V1704" i="16"/>
  <c r="G1704" i="16" s="1"/>
  <c r="AB1704" i="16"/>
  <c r="AB1676" i="16"/>
  <c r="V1676" i="16"/>
  <c r="V1623" i="16"/>
  <c r="AB1623" i="16"/>
  <c r="V1617" i="16"/>
  <c r="AB1617" i="16"/>
  <c r="V1600" i="16"/>
  <c r="R1600" i="16" s="1"/>
  <c r="AB1600" i="16"/>
  <c r="V1591" i="16"/>
  <c r="I1591" i="16" s="1"/>
  <c r="AB1591" i="16"/>
  <c r="G1591" i="16"/>
  <c r="V1386" i="16"/>
  <c r="J1386" i="16" s="1"/>
  <c r="AB1386" i="16"/>
  <c r="V1376" i="16"/>
  <c r="J1376" i="16" s="1"/>
  <c r="AB1376" i="16"/>
  <c r="R1363" i="16"/>
  <c r="I1363" i="16"/>
  <c r="F1363" i="16"/>
  <c r="V1360" i="16"/>
  <c r="R1360" i="16" s="1"/>
  <c r="AB1360" i="16"/>
  <c r="V1117" i="16"/>
  <c r="G1117" i="16" s="1"/>
  <c r="AB1117" i="16"/>
  <c r="V1081" i="16"/>
  <c r="AB1081" i="16"/>
  <c r="V1061" i="16"/>
  <c r="G1061" i="16" s="1"/>
  <c r="F815" i="16"/>
  <c r="J815" i="16"/>
  <c r="E805" i="16"/>
  <c r="X805" i="16" s="1"/>
  <c r="J805"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AB1265" i="16"/>
  <c r="G1265" i="16"/>
  <c r="V1252" i="16"/>
  <c r="R1252" i="16" s="1"/>
  <c r="AB1252" i="16"/>
  <c r="V1246" i="16"/>
  <c r="G1246" i="16" s="1"/>
  <c r="AB1246" i="16"/>
  <c r="V1209" i="16"/>
  <c r="AB1209" i="16"/>
  <c r="V1192" i="16"/>
  <c r="R1192" i="16" s="1"/>
  <c r="AB1192" i="16"/>
  <c r="V1171" i="16"/>
  <c r="G1171" i="16" s="1"/>
  <c r="AB1171" i="16"/>
  <c r="AB1127" i="16"/>
  <c r="V1127" i="16"/>
  <c r="V1099" i="16"/>
  <c r="G1099" i="16" s="1"/>
  <c r="AB1099" i="16"/>
  <c r="V1080" i="16"/>
  <c r="H1080" i="16" s="1"/>
  <c r="AB1080" i="16"/>
  <c r="G1073" i="16"/>
  <c r="J1073" i="16"/>
  <c r="I1073" i="16"/>
  <c r="V1070" i="16"/>
  <c r="H1070" i="16" s="1"/>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J433" i="16"/>
  <c r="I457" i="16"/>
  <c r="R457" i="16"/>
  <c r="F425" i="16"/>
  <c r="E429" i="16"/>
  <c r="X429" i="16" s="1"/>
  <c r="E719" i="16"/>
  <c r="X719" i="16" s="1"/>
  <c r="I2404" i="16"/>
  <c r="F691" i="16"/>
  <c r="R695" i="16"/>
  <c r="J867" i="16"/>
  <c r="F747" i="16"/>
  <c r="H1454" i="16"/>
  <c r="R1638" i="16"/>
  <c r="H1073" i="16"/>
  <c r="G707" i="16"/>
  <c r="G505" i="16"/>
  <c r="J497" i="16"/>
  <c r="F445" i="16"/>
  <c r="I381" i="16"/>
  <c r="J349" i="16"/>
  <c r="I481" i="16"/>
  <c r="I505" i="16"/>
  <c r="G473" i="16"/>
  <c r="H417" i="16"/>
  <c r="F397" i="16"/>
  <c r="E389" i="16"/>
  <c r="X389" i="16" s="1"/>
  <c r="R361" i="16"/>
  <c r="H541" i="16"/>
  <c r="R481" i="16"/>
  <c r="H357" i="16"/>
  <c r="H509" i="16"/>
  <c r="E473" i="16"/>
  <c r="X473" i="16" s="1"/>
  <c r="I501" i="16"/>
  <c r="J1622" i="16"/>
  <c r="G1363" i="16"/>
  <c r="H561" i="16"/>
  <c r="E1844" i="16"/>
  <c r="X1844" i="16" s="1"/>
  <c r="R697" i="16"/>
  <c r="I441" i="16"/>
  <c r="R521" i="16"/>
  <c r="J365" i="16"/>
  <c r="J401" i="16"/>
  <c r="G1397" i="16"/>
  <c r="I317" i="16"/>
  <c r="F409" i="16"/>
  <c r="I981" i="16"/>
  <c r="I565" i="16"/>
  <c r="J317" i="16"/>
  <c r="V2162" i="16"/>
  <c r="R2162" i="16" s="1"/>
  <c r="AB2162" i="16"/>
  <c r="V2159" i="16"/>
  <c r="AB2159" i="16"/>
  <c r="V2146" i="16"/>
  <c r="J2146" i="16" s="1"/>
  <c r="AB2146" i="16"/>
  <c r="V2143" i="16"/>
  <c r="AB2143" i="16"/>
  <c r="G2143" i="16"/>
  <c r="V2134" i="16"/>
  <c r="E2134" i="16" s="1"/>
  <c r="X2134" i="16" s="1"/>
  <c r="AB2134" i="16"/>
  <c r="V2131" i="16"/>
  <c r="G2131" i="16"/>
  <c r="AB2131" i="16"/>
  <c r="V2128" i="16"/>
  <c r="G2128" i="16" s="1"/>
  <c r="V2122" i="16"/>
  <c r="E2122" i="16" s="1"/>
  <c r="X2122" i="16" s="1"/>
  <c r="G2119" i="16"/>
  <c r="H2119" i="16"/>
  <c r="I2119" i="16"/>
  <c r="F2119" i="16"/>
  <c r="E2119" i="16"/>
  <c r="X2119" i="16" s="1"/>
  <c r="AB2418" i="16"/>
  <c r="V2418" i="16"/>
  <c r="F2418" i="16" s="1"/>
  <c r="V2402" i="16"/>
  <c r="AB2402" i="16"/>
  <c r="V2390" i="16"/>
  <c r="AB2390" i="16"/>
  <c r="E1903" i="16"/>
  <c r="X1903" i="16" s="1"/>
  <c r="F1903" i="16"/>
  <c r="H1903" i="16"/>
  <c r="R1903" i="16"/>
  <c r="J1903" i="16"/>
  <c r="V1887" i="16"/>
  <c r="R1887" i="16" s="1"/>
  <c r="AB1887" i="16"/>
  <c r="V1875" i="16"/>
  <c r="AB1875" i="16"/>
  <c r="G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R1452" i="16" s="1"/>
  <c r="AB1452" i="16"/>
  <c r="V1448" i="16"/>
  <c r="AB1448" i="16"/>
  <c r="V1420" i="16"/>
  <c r="I1420" i="16" s="1"/>
  <c r="AB1420" i="16"/>
  <c r="V1416" i="16"/>
  <c r="F1416" i="16" s="1"/>
  <c r="AB1416" i="16"/>
  <c r="V1373" i="16"/>
  <c r="F1373" i="16" s="1"/>
  <c r="AB1373" i="16"/>
  <c r="V1356" i="16"/>
  <c r="AB1356" i="16"/>
  <c r="V1155" i="16"/>
  <c r="E1155" i="16" s="1"/>
  <c r="X1155" i="16" s="1"/>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I2424" i="16" s="1"/>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G1409" i="16" s="1"/>
  <c r="AB1409" i="16"/>
  <c r="V1400" i="16"/>
  <c r="F1400" i="16" s="1"/>
  <c r="AB1400" i="16"/>
  <c r="G1372" i="16"/>
  <c r="R1372" i="16"/>
  <c r="V1341" i="16"/>
  <c r="G1341" i="16" s="1"/>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F1076" i="16" s="1"/>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R433" i="16"/>
  <c r="G425" i="16"/>
  <c r="H429" i="16"/>
  <c r="G965" i="16"/>
  <c r="R719" i="16"/>
  <c r="H961" i="16"/>
  <c r="F2404" i="16"/>
  <c r="F867" i="16"/>
  <c r="E1454" i="16"/>
  <c r="X1454" i="16" s="1"/>
  <c r="E1382" i="16"/>
  <c r="X1382" i="16" s="1"/>
  <c r="I1620" i="16"/>
  <c r="R1597" i="16"/>
  <c r="G1452" i="16"/>
  <c r="F1073" i="16"/>
  <c r="G933" i="16"/>
  <c r="I517" i="16"/>
  <c r="F497" i="16"/>
  <c r="I497" i="16"/>
  <c r="E453" i="16"/>
  <c r="X453" i="16" s="1"/>
  <c r="R381" i="16"/>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G1623" i="16"/>
  <c r="H1710" i="16"/>
  <c r="F927" i="16"/>
  <c r="G561" i="16"/>
  <c r="R2384" i="16"/>
  <c r="E1363" i="16"/>
  <c r="X1363" i="16" s="1"/>
  <c r="I489" i="16"/>
  <c r="G365" i="16"/>
  <c r="G1912" i="16"/>
  <c r="G513" i="16"/>
  <c r="J1017" i="16"/>
  <c r="H661" i="16"/>
  <c r="I345" i="16"/>
  <c r="I341" i="16"/>
  <c r="F485" i="16"/>
  <c r="G829" i="16"/>
  <c r="H337" i="16"/>
  <c r="E1413" i="16"/>
  <c r="X1413" i="16" s="1"/>
  <c r="F373" i="16"/>
  <c r="J489" i="16"/>
  <c r="E469" i="16"/>
  <c r="X469" i="16" s="1"/>
  <c r="AB875" i="16"/>
  <c r="V2168" i="16"/>
  <c r="AB2168" i="16"/>
  <c r="V2152" i="16"/>
  <c r="H2152" i="16" s="1"/>
  <c r="AB2152" i="16"/>
  <c r="V2142" i="16"/>
  <c r="F2142" i="16" s="1"/>
  <c r="AB2142" i="16"/>
  <c r="V2139" i="16"/>
  <c r="AB2139" i="16"/>
  <c r="G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J2296" i="16" s="1"/>
  <c r="V2270" i="16"/>
  <c r="AB2270" i="16"/>
  <c r="V2246" i="16"/>
  <c r="AB2246" i="16"/>
  <c r="V2243" i="16"/>
  <c r="G2243" i="16"/>
  <c r="AB2243" i="16"/>
  <c r="V2040" i="16"/>
  <c r="J2040" i="16" s="1"/>
  <c r="AB2040" i="16"/>
  <c r="V2024" i="16"/>
  <c r="G2024" i="16" s="1"/>
  <c r="AB2024" i="16"/>
  <c r="V2014" i="16"/>
  <c r="H2014" i="16" s="1"/>
  <c r="AB2014" i="16"/>
  <c r="V2011" i="16"/>
  <c r="G2011" i="16" s="1"/>
  <c r="AB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H2226" i="16" s="1"/>
  <c r="V2223" i="16"/>
  <c r="AB2223" i="16"/>
  <c r="V2210" i="16"/>
  <c r="AB2210" i="16"/>
  <c r="V2207" i="16"/>
  <c r="AB2207" i="16"/>
  <c r="V2198" i="16"/>
  <c r="AB2198" i="16"/>
  <c r="V2195" i="16"/>
  <c r="G2195" i="16"/>
  <c r="V2192" i="16"/>
  <c r="I2192" i="16" s="1"/>
  <c r="V2186" i="16"/>
  <c r="E2186" i="16" s="1"/>
  <c r="X2186" i="16" s="1"/>
  <c r="V2098" i="16"/>
  <c r="R2098" i="16" s="1"/>
  <c r="AB2098" i="16"/>
  <c r="V2082" i="16"/>
  <c r="R2082" i="16" s="1"/>
  <c r="AB2082" i="16"/>
  <c r="V2070" i="16"/>
  <c r="AB2070" i="16"/>
  <c r="V2064" i="16"/>
  <c r="I2064" i="16" s="1"/>
  <c r="V2058" i="16"/>
  <c r="J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J2488" i="16" s="1"/>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s="1"/>
  <c r="AB2051" i="16"/>
  <c r="V1960" i="16"/>
  <c r="AB1960" i="16"/>
  <c r="V1950" i="16"/>
  <c r="I1950" i="16" s="1"/>
  <c r="AB1950" i="16"/>
  <c r="V1947" i="16"/>
  <c r="G1947" i="16"/>
  <c r="AB1947" i="16"/>
  <c r="V1926" i="16"/>
  <c r="E1926" i="16" s="1"/>
  <c r="X1926" i="16" s="1"/>
  <c r="AB1926" i="16"/>
  <c r="V1923" i="16"/>
  <c r="G1923" i="16" s="1"/>
  <c r="AB1842" i="16"/>
  <c r="V1842" i="16"/>
  <c r="H1842" i="16" s="1"/>
  <c r="V1796" i="16"/>
  <c r="F1796" i="16" s="1"/>
  <c r="AB1796" i="16"/>
  <c r="V1793" i="16"/>
  <c r="F1793" i="16" s="1"/>
  <c r="AB1793" i="16"/>
  <c r="V1784" i="16"/>
  <c r="G1784" i="16" s="1"/>
  <c r="AB1784" i="16"/>
  <c r="V1769" i="16"/>
  <c r="J1769" i="16" s="1"/>
  <c r="AB1769" i="16"/>
  <c r="V1759" i="16"/>
  <c r="H1759" i="16" s="1"/>
  <c r="AB1759" i="16"/>
  <c r="V1586" i="16"/>
  <c r="I1586" i="16" s="1"/>
  <c r="AB1586" i="16"/>
  <c r="AB1554" i="16"/>
  <c r="V1554" i="16"/>
  <c r="R1554" i="16" s="1"/>
  <c r="V1540" i="16"/>
  <c r="H1540" i="16" s="1"/>
  <c r="AB1540" i="16"/>
  <c r="V1513" i="16"/>
  <c r="E1513" i="16" s="1"/>
  <c r="X1513" i="16" s="1"/>
  <c r="AB1513" i="16"/>
  <c r="F1503" i="16"/>
  <c r="J1503" i="16"/>
  <c r="E1503" i="16"/>
  <c r="X1503" i="16" s="1"/>
  <c r="V2431" i="16"/>
  <c r="H2431" i="16" s="1"/>
  <c r="AB2431" i="16"/>
  <c r="V2367" i="16"/>
  <c r="G2367" i="16" s="1"/>
  <c r="AB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F1802" i="16" s="1"/>
  <c r="AB1802" i="16"/>
  <c r="V1792" i="16"/>
  <c r="J1792" i="16" s="1"/>
  <c r="AB1792" i="16"/>
  <c r="V1789" i="16"/>
  <c r="G1789" i="16" s="1"/>
  <c r="V1783" i="16"/>
  <c r="AB1783" i="16"/>
  <c r="V1768" i="16"/>
  <c r="G1768" i="16" s="1"/>
  <c r="AB1768" i="16"/>
  <c r="R1687" i="16"/>
  <c r="E1687" i="16"/>
  <c r="X1687" i="16" s="1"/>
  <c r="V1640" i="16"/>
  <c r="H1640" i="16" s="1"/>
  <c r="AB1640" i="16"/>
  <c r="AB1612" i="16"/>
  <c r="V1612" i="16"/>
  <c r="V1608" i="16"/>
  <c r="H1608" i="16" s="1"/>
  <c r="AB1608" i="16"/>
  <c r="V1578" i="16"/>
  <c r="F1578" i="16" s="1"/>
  <c r="AB1578" i="16"/>
  <c r="V1568" i="16"/>
  <c r="F1568" i="16" s="1"/>
  <c r="AB1568" i="16"/>
  <c r="V1559" i="16"/>
  <c r="AB1559" i="16"/>
  <c r="V1527" i="16"/>
  <c r="G1527" i="16" s="1"/>
  <c r="V1512" i="16"/>
  <c r="AB1512" i="16"/>
  <c r="AB1484" i="16"/>
  <c r="V1484" i="16"/>
  <c r="V1480" i="16"/>
  <c r="AB1480" i="16"/>
  <c r="V1450" i="16"/>
  <c r="R1450" i="16" s="1"/>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H1732" i="16" s="1"/>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J1444" i="16" s="1"/>
  <c r="AB1444" i="16"/>
  <c r="V1380" i="16"/>
  <c r="F1380" i="16" s="1"/>
  <c r="AB1380" i="16"/>
  <c r="V1364" i="16"/>
  <c r="R1364" i="16" s="1"/>
  <c r="AB1364" i="16"/>
  <c r="V1358" i="16"/>
  <c r="F1358" i="16" s="1"/>
  <c r="AB1358" i="16"/>
  <c r="V1190" i="16"/>
  <c r="H1190" i="16" s="1"/>
  <c r="AB1190" i="16"/>
  <c r="AB1159" i="16"/>
  <c r="V1159" i="16"/>
  <c r="I2442" i="16"/>
  <c r="G2434" i="16"/>
  <c r="R2434" i="16"/>
  <c r="F2434" i="16"/>
  <c r="H2386" i="16"/>
  <c r="G2386" i="16"/>
  <c r="R2386" i="16"/>
  <c r="F2386"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G2218" i="16"/>
  <c r="F2218" i="16"/>
  <c r="J2210" i="16"/>
  <c r="G2210" i="16"/>
  <c r="H2202" i="16"/>
  <c r="I2202" i="16"/>
  <c r="E2202" i="16"/>
  <c r="X2202" i="16" s="1"/>
  <c r="F2186" i="16"/>
  <c r="J2170" i="16"/>
  <c r="G2170" i="16"/>
  <c r="E2162" i="16"/>
  <c r="X2162" i="16" s="1"/>
  <c r="F2138" i="16"/>
  <c r="G2138" i="16"/>
  <c r="E2138" i="16"/>
  <c r="X2138" i="16" s="1"/>
  <c r="G2122" i="16"/>
  <c r="J2122" i="16"/>
  <c r="G2114" i="16"/>
  <c r="E2114" i="16"/>
  <c r="X2114" i="16" s="1"/>
  <c r="G2106" i="16"/>
  <c r="J2106" i="16"/>
  <c r="I2090" i="16"/>
  <c r="G2090" i="16"/>
  <c r="J2090" i="16"/>
  <c r="R2090" i="16"/>
  <c r="G2074" i="16"/>
  <c r="J2074"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H1789" i="16"/>
  <c r="J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H1373" i="16"/>
  <c r="J1373" i="16"/>
  <c r="R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I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E1077" i="16"/>
  <c r="X1077" i="16" s="1"/>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R1461" i="16"/>
  <c r="F897" i="16"/>
  <c r="J897" i="16"/>
  <c r="R851" i="16"/>
  <c r="G747" i="16"/>
  <c r="I1749" i="16"/>
  <c r="J1749" i="16"/>
  <c r="F1669" i="16"/>
  <c r="E867" i="16"/>
  <c r="X867" i="16" s="1"/>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H791" i="16"/>
  <c r="E627" i="16"/>
  <c r="X627" i="16" s="1"/>
  <c r="J623" i="16"/>
  <c r="E859" i="16"/>
  <c r="X859" i="16" s="1"/>
  <c r="J1352" i="16"/>
  <c r="R859" i="16"/>
  <c r="J711" i="16"/>
  <c r="H679" i="16"/>
  <c r="G1023" i="16"/>
  <c r="F859" i="16"/>
  <c r="J2114" i="16"/>
  <c r="I945" i="16"/>
  <c r="H1249" i="16"/>
  <c r="R1421" i="16"/>
  <c r="E394" i="16"/>
  <c r="X394" i="16" s="1"/>
  <c r="I915" i="16"/>
  <c r="E362" i="16"/>
  <c r="X362" i="16" s="1"/>
  <c r="E1410" i="16"/>
  <c r="X1410" i="16" s="1"/>
  <c r="R931" i="16"/>
  <c r="R506" i="16"/>
  <c r="H915" i="16"/>
  <c r="E1323" i="16"/>
  <c r="X1323" i="16" s="1"/>
  <c r="E402" i="16"/>
  <c r="X402" i="16" s="1"/>
  <c r="G1124" i="16"/>
  <c r="J358" i="16"/>
  <c r="I835" i="16"/>
  <c r="I534" i="16"/>
  <c r="J1283" i="16"/>
  <c r="J1621" i="16"/>
  <c r="E1869" i="16"/>
  <c r="X1869" i="16" s="1"/>
  <c r="I859" i="16"/>
  <c r="R633" i="16"/>
  <c r="H1610" i="16"/>
  <c r="J919" i="16"/>
  <c r="F835" i="16"/>
  <c r="H390" i="16"/>
  <c r="J575" i="16"/>
  <c r="I1541" i="16"/>
  <c r="I951" i="16"/>
  <c r="E911" i="16"/>
  <c r="X911" i="16" s="1"/>
  <c r="I2226" i="16"/>
  <c r="E701" i="16"/>
  <c r="X701" i="16" s="1"/>
  <c r="I334" i="16"/>
  <c r="J801" i="16"/>
  <c r="F983" i="16"/>
  <c r="J2386" i="16"/>
  <c r="F717" i="16"/>
  <c r="I1394" i="16"/>
  <c r="R907" i="16"/>
  <c r="J877" i="16"/>
  <c r="J977" i="16"/>
  <c r="J605" i="16"/>
  <c r="G733" i="16"/>
  <c r="J873" i="16"/>
  <c r="J1909" i="16"/>
  <c r="H1978" i="16"/>
  <c r="I554" i="16"/>
  <c r="J729" i="16"/>
  <c r="J737" i="16"/>
  <c r="F765" i="16"/>
  <c r="F1161" i="16"/>
  <c r="E721" i="16"/>
  <c r="X721" i="16" s="1"/>
  <c r="R1001" i="16"/>
  <c r="I645" i="16"/>
  <c r="R625" i="16"/>
  <c r="I969" i="16"/>
  <c r="H761" i="16"/>
  <c r="E649" i="16"/>
  <c r="X649" i="16" s="1"/>
  <c r="J703" i="16"/>
  <c r="E637" i="16"/>
  <c r="X637" i="16" s="1"/>
  <c r="E1049" i="16"/>
  <c r="X1049" i="16" s="1"/>
  <c r="J514" i="16"/>
  <c r="I739" i="16"/>
  <c r="R1013"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J845" i="16"/>
  <c r="J1677" i="16"/>
  <c r="H621" i="16"/>
  <c r="J861" i="16"/>
  <c r="H681" i="16"/>
  <c r="E781" i="16"/>
  <c r="X781" i="16" s="1"/>
  <c r="G923" i="16"/>
  <c r="G1177" i="16"/>
  <c r="J1339" i="16"/>
  <c r="H1661" i="16"/>
  <c r="G1557" i="16"/>
  <c r="J979" i="16"/>
  <c r="H1453" i="16"/>
  <c r="I1861" i="16"/>
  <c r="I2005" i="16"/>
  <c r="H581" i="16"/>
  <c r="E641" i="16"/>
  <c r="X641" i="16" s="1"/>
  <c r="F617" i="16"/>
  <c r="R1501" i="16"/>
  <c r="E823" i="16"/>
  <c r="X823" i="16" s="1"/>
  <c r="I881" i="16"/>
  <c r="H597"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G1477" i="16"/>
  <c r="I839" i="16"/>
  <c r="R566" i="16"/>
  <c r="G1621" i="16"/>
  <c r="J997" i="16"/>
  <c r="E358" i="16"/>
  <c r="X358" i="16" s="1"/>
  <c r="I390" i="16"/>
  <c r="J1437" i="16"/>
  <c r="G446" i="16"/>
  <c r="I1437" i="16"/>
  <c r="J1501" i="16"/>
  <c r="E717" i="16"/>
  <c r="X717" i="16" s="1"/>
  <c r="J839" i="16"/>
  <c r="F833" i="16"/>
  <c r="R1610" i="16"/>
  <c r="H919" i="16"/>
  <c r="G566" i="16"/>
  <c r="R2202" i="16"/>
  <c r="E1233" i="16"/>
  <c r="X1233" i="16" s="1"/>
  <c r="F1637" i="16"/>
  <c r="H330" i="16"/>
  <c r="F951" i="16"/>
  <c r="F911" i="16"/>
  <c r="I1323" i="16"/>
  <c r="H446" i="16"/>
  <c r="H1869" i="16"/>
  <c r="J1323" i="16"/>
  <c r="I955"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G665" i="16"/>
  <c r="R1049" i="16"/>
  <c r="E2098" i="16"/>
  <c r="X2098" i="16" s="1"/>
  <c r="J993" i="16"/>
  <c r="J739"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G1805" i="16"/>
  <c r="F1661" i="16"/>
  <c r="G1093" i="16"/>
  <c r="J959" i="16"/>
  <c r="J1025" i="16"/>
  <c r="G1765" i="16"/>
  <c r="E605" i="16"/>
  <c r="X605" i="16" s="1"/>
  <c r="R1877" i="16"/>
  <c r="H2013" i="16"/>
  <c r="H1781" i="16"/>
  <c r="J973" i="16"/>
  <c r="R1381" i="16"/>
  <c r="H1805" i="16"/>
  <c r="I849" i="16"/>
  <c r="R1573" i="16"/>
  <c r="E579" i="16"/>
  <c r="X579" i="16" s="1"/>
  <c r="R835" i="16"/>
  <c r="H889" i="16"/>
  <c r="R685" i="16"/>
  <c r="E665" i="16"/>
  <c r="X665" i="16" s="1"/>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461" i="16"/>
  <c r="X1461" i="16" s="1"/>
  <c r="I897" i="16"/>
  <c r="E851" i="16"/>
  <c r="X851" i="16" s="1"/>
  <c r="R1749" i="16"/>
  <c r="I1669" i="16"/>
  <c r="R867" i="16"/>
  <c r="H2162" i="16"/>
  <c r="E821" i="16"/>
  <c r="X821" i="16" s="1"/>
  <c r="I1893" i="16"/>
  <c r="J1786" i="16"/>
  <c r="I747"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E921" i="16"/>
  <c r="X921" i="16" s="1"/>
  <c r="H815" i="16"/>
  <c r="H775" i="16"/>
  <c r="R627" i="16"/>
  <c r="R1770" i="16"/>
  <c r="J833" i="16"/>
  <c r="R1195" i="16"/>
  <c r="R771" i="16"/>
  <c r="H683" i="16"/>
  <c r="F1442" i="16"/>
  <c r="R711" i="16"/>
  <c r="I683" i="16"/>
  <c r="H831" i="16"/>
  <c r="I546" i="16"/>
  <c r="G1501" i="16"/>
  <c r="J835" i="16"/>
  <c r="H366" i="16"/>
  <c r="I1797" i="16"/>
  <c r="E931" i="16"/>
  <c r="X931" i="16" s="1"/>
  <c r="E494" i="16"/>
  <c r="X494" i="16" s="1"/>
  <c r="E1302" i="16"/>
  <c r="X1302" i="16" s="1"/>
  <c r="E839" i="16"/>
  <c r="X839" i="16" s="1"/>
  <c r="I997" i="16"/>
  <c r="F534" i="16"/>
  <c r="I2386" i="16"/>
  <c r="J1797" i="16"/>
  <c r="J911" i="16"/>
  <c r="H717" i="16"/>
  <c r="E2434" i="16"/>
  <c r="X2434" i="16" s="1"/>
  <c r="I362" i="16"/>
  <c r="F1610" i="16"/>
  <c r="I927" i="16"/>
  <c r="F506" i="16"/>
  <c r="G1233" i="16"/>
  <c r="H1637" i="16"/>
  <c r="G951" i="16"/>
  <c r="J939" i="16"/>
  <c r="G326" i="16"/>
  <c r="G831" i="16"/>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R903" i="16"/>
  <c r="J773" i="16"/>
  <c r="E703" i="16"/>
  <c r="X703" i="16" s="1"/>
  <c r="H591" i="16"/>
  <c r="J741" i="16"/>
  <c r="G885" i="16"/>
  <c r="H1773"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R1793" i="16"/>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E2118" i="16"/>
  <c r="X2118" i="16" s="1"/>
  <c r="J2070" i="16"/>
  <c r="F1526" i="16"/>
  <c r="I1985" i="16"/>
  <c r="F1985" i="16"/>
  <c r="F1745" i="16"/>
  <c r="R1745" i="16"/>
  <c r="J832" i="16"/>
  <c r="F994" i="16"/>
  <c r="H874" i="16"/>
  <c r="F1057" i="16"/>
  <c r="H990" i="16"/>
  <c r="E1865" i="16"/>
  <c r="X1865" i="16" s="1"/>
  <c r="E1609" i="16"/>
  <c r="X1609" i="16" s="1"/>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J1449" i="16"/>
  <c r="E1310" i="16"/>
  <c r="X1310" i="16" s="1"/>
  <c r="H336" i="16"/>
  <c r="R432" i="16"/>
  <c r="H800" i="16"/>
  <c r="F1521" i="16"/>
  <c r="H724" i="16"/>
  <c r="F786" i="16"/>
  <c r="R1977" i="16"/>
  <c r="E1710" i="16"/>
  <c r="X1710" i="16" s="1"/>
  <c r="J1977" i="16"/>
  <c r="I864" i="16"/>
  <c r="R428" i="16"/>
  <c r="H488" i="16"/>
  <c r="E1319" i="16"/>
  <c r="X1319" i="16" s="1"/>
  <c r="I672" i="16"/>
  <c r="H1241" i="16"/>
  <c r="E854" i="16"/>
  <c r="X854" i="16" s="1"/>
  <c r="F736" i="16"/>
  <c r="E708" i="16"/>
  <c r="X708" i="16" s="1"/>
  <c r="E884" i="16"/>
  <c r="X884" i="16" s="1"/>
  <c r="H492" i="16"/>
  <c r="F1673" i="16"/>
  <c r="G1425" i="16"/>
  <c r="H1545" i="16"/>
  <c r="I380" i="16"/>
  <c r="H846" i="16"/>
  <c r="H1425" i="16"/>
  <c r="J1521" i="16"/>
  <c r="G2278" i="16"/>
  <c r="R1545" i="16"/>
  <c r="F1753" i="16"/>
  <c r="I480" i="16"/>
  <c r="F1801" i="16"/>
  <c r="F1729" i="16"/>
  <c r="G1441" i="16"/>
  <c r="J1441" i="16"/>
  <c r="I906" i="16"/>
  <c r="E2398" i="16"/>
  <c r="X2398" i="16" s="1"/>
  <c r="G436" i="16"/>
  <c r="J884" i="16"/>
  <c r="R1414" i="16"/>
  <c r="F1414" i="16"/>
  <c r="E1185" i="16"/>
  <c r="X1185" i="16" s="1"/>
  <c r="F846" i="16"/>
  <c r="E1761" i="16"/>
  <c r="X1761" i="16" s="1"/>
  <c r="G1553" i="16"/>
  <c r="R884" i="16"/>
  <c r="G520" i="16"/>
  <c r="F1433" i="16"/>
  <c r="H2406" i="16"/>
  <c r="R1002" i="16"/>
  <c r="I1521" i="16"/>
  <c r="E1398" i="16"/>
  <c r="X1398" i="16" s="1"/>
  <c r="I1705" i="16"/>
  <c r="J468" i="16"/>
  <c r="E552" i="16"/>
  <c r="X552" i="16" s="1"/>
  <c r="I1673" i="16"/>
  <c r="J1961" i="16"/>
  <c r="F396" i="16"/>
  <c r="H1617"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I416" i="16"/>
  <c r="E586" i="16"/>
  <c r="X586" i="16" s="1"/>
  <c r="R1721" i="16"/>
  <c r="I1157" i="16"/>
  <c r="E588" i="16"/>
  <c r="X588" i="16" s="1"/>
  <c r="G1197" i="16"/>
  <c r="I1060" i="16"/>
  <c r="E1633" i="16"/>
  <c r="X1633" i="16" s="1"/>
  <c r="H2009" i="16"/>
  <c r="E1297" i="16"/>
  <c r="X1297" i="16" s="1"/>
  <c r="J1191" i="16"/>
  <c r="E1313" i="16"/>
  <c r="X1313" i="16" s="1"/>
  <c r="I1213" i="16"/>
  <c r="E516" i="16"/>
  <c r="X516" i="16" s="1"/>
  <c r="F1275" i="16"/>
  <c r="G1689" i="16"/>
  <c r="E1269" i="16"/>
  <c r="X1269" i="16" s="1"/>
  <c r="E1537" i="16"/>
  <c r="X1537" i="16" s="1"/>
  <c r="F1937" i="16"/>
  <c r="H1385" i="16"/>
  <c r="F1385" i="16"/>
  <c r="H1993" i="16"/>
  <c r="I1881" i="16"/>
  <c r="I1097" i="16"/>
  <c r="F844" i="16"/>
  <c r="I1889" i="16"/>
  <c r="J1097" i="16"/>
  <c r="J1857" i="16"/>
  <c r="F1401" i="16"/>
  <c r="R1641" i="16"/>
  <c r="I1665" i="16"/>
  <c r="F1665" i="16"/>
  <c r="E1913" i="16"/>
  <c r="X1913" i="16" s="1"/>
  <c r="F1945" i="16"/>
  <c r="F1817" i="16"/>
  <c r="F1681" i="16"/>
  <c r="G2166" i="16"/>
  <c r="G1169" i="16"/>
  <c r="G1225" i="16"/>
  <c r="H1697" i="16"/>
  <c r="I904" i="16"/>
  <c r="R1225" i="16"/>
  <c r="H1197" i="16"/>
  <c r="J1793" i="16"/>
  <c r="R1269" i="16"/>
  <c r="F1577" i="16"/>
  <c r="E1857" i="16"/>
  <c r="X1857" i="16" s="1"/>
  <c r="J1369" i="16"/>
  <c r="J1085" i="16"/>
  <c r="I1961" i="16"/>
  <c r="E2017" i="16"/>
  <c r="X2017" i="16" s="1"/>
  <c r="R1817" i="16"/>
  <c r="R1169" i="16"/>
  <c r="J2367" i="16"/>
  <c r="H2367" i="16"/>
  <c r="R2207" i="16"/>
  <c r="F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H2135" i="16"/>
  <c r="H2063" i="16"/>
  <c r="H1927" i="16"/>
  <c r="G557" i="16"/>
  <c r="J557" i="16"/>
  <c r="I557" i="16"/>
  <c r="R557" i="16"/>
  <c r="G545" i="16"/>
  <c r="I545" i="16"/>
  <c r="H545" i="16"/>
  <c r="J537" i="16"/>
  <c r="G537" i="16"/>
  <c r="I365" i="16"/>
  <c r="E365" i="16"/>
  <c r="X365" i="16" s="1"/>
  <c r="E321" i="16"/>
  <c r="X321" i="16" s="1"/>
  <c r="G321" i="16"/>
  <c r="E461" i="16"/>
  <c r="X461" i="16" s="1"/>
  <c r="X457" i="16"/>
  <c r="X363" i="16"/>
  <c r="X564" i="16"/>
  <c r="X572" i="16"/>
  <c r="X351" i="16"/>
  <c r="X479" i="16"/>
  <c r="X511" i="16"/>
  <c r="X471" i="16"/>
  <c r="X359" i="16"/>
  <c r="X467" i="16"/>
  <c r="X395" i="16"/>
  <c r="X383" i="16"/>
  <c r="X495" i="16"/>
  <c r="X459" i="16"/>
  <c r="X443" i="16"/>
  <c r="X431" i="16"/>
  <c r="X424" i="16"/>
  <c r="X571" i="16"/>
  <c r="X547" i="16"/>
  <c r="X539" i="16"/>
  <c r="X413" i="16"/>
  <c r="X355" i="16"/>
  <c r="X535" i="16"/>
  <c r="X527" i="16"/>
  <c r="X555" i="16"/>
  <c r="X400" i="16"/>
  <c r="X543" i="16"/>
  <c r="X532" i="16"/>
  <c r="X448" i="16"/>
  <c r="X451" i="16"/>
  <c r="X412" i="16"/>
  <c r="X371" i="16"/>
  <c r="X567" i="16"/>
  <c r="X331" i="16"/>
  <c r="X325" i="16"/>
  <c r="X335" i="16"/>
  <c r="X510" i="16"/>
  <c r="X519" i="16"/>
  <c r="X475" i="16"/>
  <c r="X391" i="16"/>
  <c r="X529" i="16"/>
  <c r="X505" i="16"/>
  <c r="X415" i="16"/>
  <c r="X421" i="16"/>
  <c r="X432" i="16"/>
  <c r="X468" i="16"/>
  <c r="X480" i="16"/>
  <c r="X428" i="16"/>
  <c r="X488" i="16"/>
  <c r="X396" i="16"/>
  <c r="X520" i="16"/>
  <c r="X489" i="16"/>
  <c r="X425" i="16"/>
  <c r="X455" i="16"/>
  <c r="X379" i="16"/>
  <c r="X435" i="16"/>
  <c r="X499" i="16"/>
  <c r="X559" i="16"/>
  <c r="X483" i="16"/>
  <c r="X327" i="16"/>
  <c r="X531" i="16"/>
  <c r="X503" i="16"/>
  <c r="X487" i="16"/>
  <c r="X387" i="16"/>
  <c r="X353" i="16"/>
  <c r="X501" i="16"/>
  <c r="X319" i="16"/>
  <c r="X392" i="16"/>
  <c r="X317" i="16"/>
  <c r="X411" i="16"/>
  <c r="X347" i="16"/>
  <c r="X339" i="16"/>
  <c r="X343" i="16"/>
  <c r="X507" i="16"/>
  <c r="X523" i="16"/>
  <c r="X563" i="16"/>
  <c r="X515" i="16"/>
  <c r="X439" i="16"/>
  <c r="X433" i="16"/>
  <c r="X323" i="16"/>
  <c r="X427" i="16"/>
  <c r="X447" i="16"/>
  <c r="X517" i="16"/>
  <c r="X445" i="16"/>
  <c r="X491" i="16"/>
  <c r="X407" i="16"/>
  <c r="X403" i="16"/>
  <c r="X463" i="16"/>
  <c r="X423" i="16"/>
  <c r="X419" i="16"/>
  <c r="X399" i="16"/>
  <c r="X375" i="16"/>
  <c r="X509" i="16"/>
  <c r="X568" i="16"/>
  <c r="X364" i="16"/>
  <c r="X560" i="16"/>
  <c r="X441" i="16"/>
  <c r="X367" i="16"/>
  <c r="X444" i="16"/>
  <c r="X551" i="16"/>
  <c r="X545" i="16"/>
  <c r="X374" i="16"/>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I2063" i="16"/>
  <c r="G191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H2488" i="16"/>
  <c r="E2488" i="16"/>
  <c r="X2488" i="16" s="1"/>
  <c r="G2486" i="16"/>
  <c r="F2486" i="16"/>
  <c r="E2486" i="16"/>
  <c r="X2486" i="16" s="1"/>
  <c r="H2486" i="16"/>
  <c r="I2486"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R2424" i="16"/>
  <c r="J2424" i="16"/>
  <c r="F2424" i="16"/>
  <c r="I2422" i="16"/>
  <c r="R2422" i="16"/>
  <c r="J2422" i="16"/>
  <c r="F2422" i="16"/>
  <c r="H2422" i="16"/>
  <c r="G2422" i="16"/>
  <c r="G2420" i="16"/>
  <c r="H2420" i="16"/>
  <c r="F2420" i="16"/>
  <c r="I2420" i="16"/>
  <c r="R2420" i="16"/>
  <c r="J2420" i="16"/>
  <c r="J2418" i="16"/>
  <c r="R2418" i="16"/>
  <c r="I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E2128" i="16"/>
  <c r="X2128" i="16" s="1"/>
  <c r="H2128" i="16"/>
  <c r="I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F1912" i="16"/>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E1878" i="16"/>
  <c r="X1878" i="16" s="1"/>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H1802" i="16"/>
  <c r="I1802" i="16"/>
  <c r="G1802" i="16"/>
  <c r="R1800" i="16"/>
  <c r="H1800" i="16"/>
  <c r="I1796" i="16"/>
  <c r="E1796" i="16"/>
  <c r="X1796" i="16" s="1"/>
  <c r="G1788" i="16"/>
  <c r="R1788" i="16"/>
  <c r="I1788" i="16"/>
  <c r="F1788" i="16"/>
  <c r="H1788" i="16"/>
  <c r="R1782" i="16"/>
  <c r="J1782" i="16"/>
  <c r="G1782" i="16"/>
  <c r="E1782" i="16"/>
  <c r="X1782" i="16" s="1"/>
  <c r="R1778" i="16"/>
  <c r="E1778" i="16"/>
  <c r="X1778" i="16" s="1"/>
  <c r="H1778" i="16"/>
  <c r="F1778" i="16"/>
  <c r="J1778" i="16"/>
  <c r="G1778" i="16"/>
  <c r="H1768" i="16"/>
  <c r="R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I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H1652" i="16"/>
  <c r="R1652" i="16"/>
  <c r="E1652" i="16"/>
  <c r="X1652" i="16" s="1"/>
  <c r="H1650" i="16"/>
  <c r="J1650" i="16"/>
  <c r="R1650" i="16"/>
  <c r="F1650" i="16"/>
  <c r="E1650" i="16"/>
  <c r="X1650" i="16" s="1"/>
  <c r="G1646" i="16"/>
  <c r="R1646" i="16"/>
  <c r="F1646" i="16"/>
  <c r="I1646" i="16"/>
  <c r="J1646" i="16"/>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H1586" i="16"/>
  <c r="F1586" i="16"/>
  <c r="I1572" i="16"/>
  <c r="R1572" i="16"/>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G1450" i="16"/>
  <c r="I1450" i="16"/>
  <c r="J1450" i="16"/>
  <c r="R1446" i="16"/>
  <c r="H1446" i="16"/>
  <c r="G1446" i="16"/>
  <c r="J1446" i="16"/>
  <c r="F1446" i="16"/>
  <c r="H1438" i="16"/>
  <c r="G1438" i="16"/>
  <c r="I1438" i="16"/>
  <c r="F1438" i="16"/>
  <c r="R1438" i="16"/>
  <c r="E1434" i="16"/>
  <c r="X1434" i="16" s="1"/>
  <c r="H1434" i="16"/>
  <c r="G1434" i="16"/>
  <c r="F1434" i="16"/>
  <c r="R1434" i="16"/>
  <c r="F1426" i="16"/>
  <c r="H1422" i="16"/>
  <c r="J1422" i="16"/>
  <c r="I1422" i="16"/>
  <c r="F1422" i="16"/>
  <c r="G1422" i="16"/>
  <c r="R1422" i="16"/>
  <c r="I1408" i="16"/>
  <c r="F1408" i="16"/>
  <c r="G1408" i="16"/>
  <c r="I1404" i="16"/>
  <c r="F1404" i="16"/>
  <c r="J1404" i="16"/>
  <c r="G1404" i="16"/>
  <c r="R1404" i="16"/>
  <c r="E1404" i="16"/>
  <c r="X1404" i="16" s="1"/>
  <c r="I1400" i="16"/>
  <c r="E1400" i="16"/>
  <c r="X1400" i="16" s="1"/>
  <c r="H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H1158" i="16"/>
  <c r="I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E1098" i="16"/>
  <c r="X1098" i="16" s="1"/>
  <c r="I1098" i="16"/>
  <c r="H1098" i="16"/>
  <c r="G1098" i="16"/>
  <c r="I1094" i="16"/>
  <c r="R1094" i="16"/>
  <c r="E1094" i="16"/>
  <c r="X1094" i="16" s="1"/>
  <c r="J1094" i="16"/>
  <c r="H1094" i="16"/>
  <c r="G1094" i="16"/>
  <c r="E1090" i="16"/>
  <c r="X1090" i="16" s="1"/>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F1030" i="16"/>
  <c r="F2070" i="16"/>
  <c r="G1992" i="16"/>
  <c r="F1992" i="16"/>
  <c r="E1972" i="16"/>
  <c r="X1972" i="16" s="1"/>
  <c r="H1972" i="16"/>
  <c r="G1876" i="16"/>
  <c r="H1506" i="16"/>
  <c r="I1506" i="16"/>
  <c r="I1526" i="16"/>
  <c r="R1306" i="16"/>
  <c r="J1306"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R2040" i="16"/>
  <c r="I2080" i="16"/>
  <c r="E1874" i="16"/>
  <c r="X1874" i="16" s="1"/>
  <c r="R1284" i="16"/>
  <c r="F1284" i="16"/>
  <c r="H862" i="16"/>
  <c r="I614" i="16"/>
  <c r="I2130" i="16"/>
  <c r="H2130" i="16"/>
  <c r="R894" i="16"/>
  <c r="F2470" i="16"/>
  <c r="R2266" i="16"/>
  <c r="E2266" i="16"/>
  <c r="X2266" i="16" s="1"/>
  <c r="H2204" i="16"/>
  <c r="H2404" i="16"/>
  <c r="I852" i="16"/>
  <c r="H852"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J1926" i="16"/>
  <c r="H878" i="16"/>
  <c r="H2272" i="16"/>
  <c r="R2272" i="16"/>
  <c r="H1888" i="16"/>
  <c r="E2140" i="16"/>
  <c r="X2140" i="16" s="1"/>
  <c r="J2280" i="16"/>
  <c r="I2152" i="16"/>
  <c r="I2308" i="16"/>
  <c r="E2308" i="16"/>
  <c r="X2308" i="16" s="1"/>
  <c r="I2252" i="16"/>
  <c r="J225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R1620" i="16"/>
  <c r="J1638" i="16"/>
  <c r="H1638" i="16"/>
  <c r="I2230" i="16"/>
  <c r="E1244" i="16"/>
  <c r="X1244" i="16" s="1"/>
  <c r="H1244" i="16"/>
  <c r="H1698" i="16"/>
  <c r="J2202" i="16"/>
  <c r="F1914" i="16"/>
  <c r="J2278" i="16"/>
  <c r="E2390" i="16"/>
  <c r="X2390" i="16" s="1"/>
  <c r="R1236" i="16"/>
  <c r="I1830" i="16"/>
  <c r="F792" i="16"/>
  <c r="E792" i="16"/>
  <c r="X792" i="16" s="1"/>
  <c r="R1584" i="16"/>
  <c r="J1580" i="16"/>
  <c r="I1576" i="16"/>
  <c r="H1564" i="16"/>
  <c r="R1552" i="16"/>
  <c r="E1552" i="16"/>
  <c r="X1552" i="16" s="1"/>
  <c r="F1520" i="16"/>
  <c r="J1496" i="16"/>
  <c r="G1492" i="16"/>
  <c r="I1444" i="16"/>
  <c r="F1088" i="16"/>
  <c r="J1088" i="16"/>
  <c r="E596" i="16"/>
  <c r="X596" i="16" s="1"/>
  <c r="J5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I2264" i="16"/>
  <c r="H2114" i="16"/>
  <c r="E1182" i="16"/>
  <c r="X1182" i="16" s="1"/>
  <c r="J1182" i="16"/>
  <c r="R2440" i="16"/>
  <c r="H1316" i="16"/>
  <c r="R1316" i="16"/>
  <c r="F1230" i="16"/>
  <c r="E908" i="16"/>
  <c r="X908" i="16" s="1"/>
  <c r="F840" i="16"/>
  <c r="R840" i="16"/>
  <c r="F682" i="16"/>
  <c r="H1604" i="16"/>
  <c r="J1604" i="16"/>
  <c r="J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J1596" i="16"/>
  <c r="E1596" i="16"/>
  <c r="X1596" i="16" s="1"/>
  <c r="F1524" i="16"/>
  <c r="E1476" i="16"/>
  <c r="X1476" i="16" s="1"/>
  <c r="J1476" i="16"/>
  <c r="J1456" i="16"/>
  <c r="R1456" i="16"/>
  <c r="F1436" i="16"/>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R1354" i="16"/>
  <c r="J1128" i="16"/>
  <c r="F930" i="16"/>
  <c r="H966" i="16"/>
  <c r="I2004" i="16"/>
  <c r="H1310" i="16"/>
  <c r="G534" i="16"/>
  <c r="R336" i="16"/>
  <c r="J432" i="16"/>
  <c r="E1204" i="16"/>
  <c r="X1204" i="16" s="1"/>
  <c r="I1418" i="16"/>
  <c r="I392" i="16"/>
  <c r="J1662" i="16"/>
  <c r="I1390" i="16"/>
  <c r="J364" i="16"/>
  <c r="F552" i="16"/>
  <c r="I446" i="16"/>
  <c r="I488" i="16"/>
  <c r="F1418" i="16"/>
  <c r="H448" i="16"/>
  <c r="R1410" i="16"/>
  <c r="H2274" i="16"/>
  <c r="J1710" i="16"/>
  <c r="F1710" i="16"/>
  <c r="H1410" i="16"/>
  <c r="I1066" i="16"/>
  <c r="J982" i="16"/>
  <c r="H864" i="16"/>
  <c r="F572" i="16"/>
  <c r="J506" i="16"/>
  <c r="F494" i="16"/>
  <c r="J494" i="16"/>
  <c r="R800" i="16"/>
  <c r="F468" i="16"/>
  <c r="F438" i="16"/>
  <c r="R552" i="16"/>
  <c r="I542" i="16"/>
  <c r="E974" i="16"/>
  <c r="X974" i="16" s="1"/>
  <c r="E816" i="16"/>
  <c r="X816" i="16" s="1"/>
  <c r="E800" i="16"/>
  <c r="X800" i="16" s="1"/>
  <c r="H1330" i="16"/>
  <c r="J1302" i="16"/>
  <c r="J938" i="16"/>
  <c r="R938" i="16"/>
  <c r="I468" i="16"/>
  <c r="R400" i="16"/>
  <c r="E1462" i="16"/>
  <c r="X1462" i="16" s="1"/>
  <c r="J1402" i="16"/>
  <c r="I1062" i="16"/>
  <c r="I804" i="16"/>
  <c r="R736" i="16"/>
  <c r="J736" i="16"/>
  <c r="F708" i="16"/>
  <c r="J660" i="16"/>
  <c r="R1220" i="16"/>
  <c r="H884" i="16"/>
  <c r="F492" i="16"/>
  <c r="R492" i="16"/>
  <c r="R418" i="16"/>
  <c r="F330" i="16"/>
  <c r="H522" i="16"/>
  <c r="E522" i="16"/>
  <c r="F358" i="16"/>
  <c r="R530" i="16"/>
  <c r="J530" i="16"/>
  <c r="J392" i="16"/>
  <c r="E1124" i="16"/>
  <c r="X1124" i="16" s="1"/>
  <c r="H1334" i="16"/>
  <c r="F906" i="16"/>
  <c r="I1398" i="16"/>
  <c r="G846" i="16"/>
  <c r="G1014" i="16"/>
  <c r="E752" i="16"/>
  <c r="X752" i="16" s="1"/>
  <c r="E1014" i="16"/>
  <c r="X1014" i="16" s="1"/>
  <c r="E438" i="16"/>
  <c r="E2386" i="16"/>
  <c r="X2386" i="16" s="1"/>
  <c r="I394" i="16"/>
  <c r="F724" i="16"/>
  <c r="J394" i="16"/>
  <c r="J488" i="16"/>
  <c r="H1418" i="16"/>
  <c r="I448" i="16"/>
  <c r="F752" i="16"/>
  <c r="R2470" i="16"/>
  <c r="I1074" i="16"/>
  <c r="J692" i="16"/>
  <c r="J2020" i="16"/>
  <c r="G1334" i="16"/>
  <c r="H1374" i="16"/>
  <c r="H816" i="16"/>
  <c r="F498" i="16"/>
  <c r="J1374" i="16"/>
  <c r="J906" i="16"/>
  <c r="H428" i="16"/>
  <c r="H364" i="16"/>
  <c r="J2434" i="16"/>
  <c r="R2246" i="16"/>
  <c r="F508" i="16"/>
  <c r="R508" i="16"/>
  <c r="F2398" i="16"/>
  <c r="E1418" i="16"/>
  <c r="X1418" i="16" s="1"/>
  <c r="H418" i="16"/>
  <c r="R396" i="16"/>
  <c r="I370" i="16"/>
  <c r="J564" i="16"/>
  <c r="F436" i="16"/>
  <c r="I368" i="16"/>
  <c r="R362" i="16"/>
  <c r="R1152" i="16"/>
  <c r="E608" i="16"/>
  <c r="X608" i="16" s="1"/>
  <c r="J478" i="16"/>
  <c r="R2484" i="16"/>
  <c r="I2474" i="16"/>
  <c r="F1462" i="16"/>
  <c r="G1414" i="16"/>
  <c r="H900" i="16"/>
  <c r="J846" i="16"/>
  <c r="G506" i="16"/>
  <c r="G478" i="16"/>
  <c r="G392" i="16"/>
  <c r="G352" i="16"/>
  <c r="H1006" i="16"/>
  <c r="I982" i="16"/>
  <c r="G892" i="16"/>
  <c r="G884" i="16"/>
  <c r="H520" i="16"/>
  <c r="I966" i="16"/>
  <c r="F366" i="16"/>
  <c r="G1152" i="16"/>
  <c r="H2484" i="16"/>
  <c r="F1774" i="16"/>
  <c r="F1124" i="16"/>
  <c r="R2406" i="16"/>
  <c r="G2336" i="16"/>
  <c r="I2336" i="16"/>
  <c r="E1002" i="16"/>
  <c r="X1002" i="16" s="1"/>
  <c r="J1002" i="16"/>
  <c r="R330" i="16"/>
  <c r="E918" i="16"/>
  <c r="X918" i="16" s="1"/>
  <c r="J1774" i="16"/>
  <c r="G1774" i="16"/>
  <c r="R1398" i="16"/>
  <c r="R978" i="16"/>
  <c r="F978" i="16"/>
  <c r="G672" i="16"/>
  <c r="I918" i="16"/>
  <c r="R326" i="16"/>
  <c r="I482" i="16"/>
  <c r="J508" i="16"/>
  <c r="F394" i="16"/>
  <c r="I1220" i="16"/>
  <c r="J2226" i="16"/>
  <c r="E450" i="16"/>
  <c r="F326" i="16"/>
  <c r="G450" i="16"/>
  <c r="E668" i="16"/>
  <c r="X668" i="16" s="1"/>
  <c r="H2400" i="16"/>
  <c r="H568" i="16"/>
  <c r="J352" i="16"/>
  <c r="I326" i="16"/>
  <c r="H854" i="16"/>
  <c r="F1302" i="16"/>
  <c r="J2400" i="16"/>
  <c r="E1464" i="16"/>
  <c r="X1464" i="16" s="1"/>
  <c r="I556" i="16"/>
  <c r="R2300" i="16"/>
  <c r="F1622" i="16"/>
  <c r="J1204" i="16"/>
  <c r="I900" i="16"/>
  <c r="H804" i="16"/>
  <c r="E436" i="16"/>
  <c r="E456" i="16"/>
  <c r="E380" i="16"/>
  <c r="F482" i="16"/>
  <c r="R368" i="16"/>
  <c r="J2186" i="16"/>
  <c r="G656" i="16"/>
  <c r="R1394" i="16"/>
  <c r="G424" i="16"/>
  <c r="E546" i="16"/>
  <c r="I396" i="16"/>
  <c r="H460" i="16"/>
  <c r="E460" i="16"/>
  <c r="E1386" i="16"/>
  <c r="X1386" i="16" s="1"/>
  <c r="R560" i="16"/>
  <c r="G724" i="16"/>
  <c r="G560" i="16"/>
  <c r="J388" i="16"/>
  <c r="G1386" i="16"/>
  <c r="J1354" i="16"/>
  <c r="E478" i="16"/>
  <c r="F2126" i="16"/>
  <c r="I460" i="16"/>
  <c r="J360" i="16"/>
  <c r="E556" i="16"/>
  <c r="R1006" i="16"/>
  <c r="H536" i="16"/>
  <c r="J2470" i="16"/>
  <c r="G2320" i="16"/>
  <c r="R652" i="16"/>
  <c r="R818" i="16"/>
  <c r="R2248" i="16"/>
  <c r="R1470" i="16"/>
  <c r="R1736" i="16"/>
  <c r="E2036" i="16"/>
  <c r="X2036" i="16" s="1"/>
  <c r="G2276" i="16"/>
  <c r="H2366" i="16"/>
  <c r="E2094" i="16"/>
  <c r="X2094" i="16" s="1"/>
  <c r="E2418" i="16"/>
  <c r="X2418" i="16" s="1"/>
  <c r="H1466" i="16"/>
  <c r="J720" i="16"/>
  <c r="R1216" i="16"/>
  <c r="H2026" i="16"/>
  <c r="F2394" i="16"/>
  <c r="F1854" i="16"/>
  <c r="H538" i="16"/>
  <c r="E740" i="16"/>
  <c r="X740" i="16" s="1"/>
  <c r="F972" i="16"/>
  <c r="H1290" i="16"/>
  <c r="J1856" i="16"/>
  <c r="G1598" i="16"/>
  <c r="R1612" i="16"/>
  <c r="F1782" i="16"/>
  <c r="J1978" i="16"/>
  <c r="G2178" i="16"/>
  <c r="R1148" i="16"/>
  <c r="J1140" i="16"/>
  <c r="R1740" i="16"/>
  <c r="G2324" i="16"/>
  <c r="F1832" i="16"/>
  <c r="I1084" i="16"/>
  <c r="G2048" i="16"/>
  <c r="I2466" i="16"/>
  <c r="E462" i="16"/>
  <c r="I2460" i="16"/>
  <c r="E2048" i="16"/>
  <c r="X2048" i="16" s="1"/>
  <c r="I1896" i="16"/>
  <c r="R686" i="16"/>
  <c r="F986" i="16"/>
  <c r="H1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H678" i="16"/>
  <c r="E2494" i="16"/>
  <c r="X2494" i="16" s="1"/>
  <c r="H648"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2326" i="16"/>
  <c r="J2468" i="16"/>
  <c r="G1248" i="16"/>
  <c r="R2486" i="16"/>
  <c r="H712" i="16"/>
  <c r="G1350" i="16"/>
  <c r="G1690" i="16"/>
  <c r="E484" i="16"/>
  <c r="R484" i="16"/>
  <c r="I2492" i="16"/>
  <c r="J1566" i="16"/>
  <c r="F2468" i="16"/>
  <c r="R2298" i="16"/>
  <c r="J732" i="16"/>
  <c r="E1442" i="16"/>
  <c r="X1442" i="16" s="1"/>
  <c r="J2344" i="16"/>
  <c r="R1962" i="16"/>
  <c r="F662" i="16"/>
  <c r="I622" i="16"/>
  <c r="G774" i="16"/>
  <c r="F912" i="16"/>
  <c r="G1114" i="16"/>
  <c r="R1206" i="16"/>
  <c r="F1872" i="16"/>
  <c r="G1948" i="16"/>
  <c r="J2276" i="16"/>
  <c r="H1326" i="16"/>
  <c r="G746" i="16"/>
  <c r="G948" i="16"/>
  <c r="R1110" i="16"/>
  <c r="E1202" i="16"/>
  <c r="X1202" i="16" s="1"/>
  <c r="G1348" i="16"/>
  <c r="R2126" i="16"/>
  <c r="F992" i="16"/>
  <c r="I1520" i="16"/>
  <c r="H1592" i="16"/>
  <c r="G2462" i="16"/>
  <c r="F404" i="16"/>
  <c r="R2068" i="16"/>
  <c r="I2262" i="16"/>
  <c r="R1188" i="16"/>
  <c r="G414" i="16"/>
  <c r="I1686" i="16"/>
  <c r="F2298" i="16"/>
  <c r="F1582" i="16"/>
  <c r="I1650" i="16"/>
  <c r="G1820" i="16"/>
  <c r="R1764" i="16"/>
  <c r="R644" i="16"/>
  <c r="I346" i="16"/>
  <c r="R1288" i="16"/>
  <c r="F1478" i="16"/>
  <c r="E1788" i="16"/>
  <c r="X1788" i="16" s="1"/>
  <c r="J1944" i="16"/>
  <c r="E2422" i="16"/>
  <c r="X2422" i="16" s="1"/>
  <c r="J2450" i="16"/>
  <c r="F1094" i="16"/>
  <c r="I1202" i="16"/>
  <c r="R1586"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J2360" i="16"/>
  <c r="E2360" i="16"/>
  <c r="X2360" i="16" s="1"/>
  <c r="G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R2146"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I1994" i="16"/>
  <c r="G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J1754" i="16"/>
  <c r="F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J1708"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E1640" i="16"/>
  <c r="X1640" i="16" s="1"/>
  <c r="F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H1490" i="16"/>
  <c r="J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E1368" i="16"/>
  <c r="X1368" i="16" s="1"/>
  <c r="H1368" i="16"/>
  <c r="R1368" i="16"/>
  <c r="H1366" i="16"/>
  <c r="I1366" i="16"/>
  <c r="E1364" i="16"/>
  <c r="X1364" i="16" s="1"/>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R1234" i="16"/>
  <c r="E1232" i="16"/>
  <c r="X1232" i="16" s="1"/>
  <c r="F1232" i="16"/>
  <c r="G1232" i="16"/>
  <c r="J1232" i="16"/>
  <c r="H1228" i="16"/>
  <c r="J1228" i="16"/>
  <c r="I1228" i="16"/>
  <c r="G1228" i="16"/>
  <c r="F1228" i="16"/>
  <c r="J1224" i="16"/>
  <c r="F1224" i="16"/>
  <c r="I1194" i="16"/>
  <c r="I1190" i="16"/>
  <c r="G1190" i="16"/>
  <c r="J1190" i="16"/>
  <c r="G1186" i="16"/>
  <c r="R1180" i="16"/>
  <c r="I1180" i="16"/>
  <c r="E1180" i="16"/>
  <c r="X1180" i="16" s="1"/>
  <c r="H1180" i="16"/>
  <c r="G1180" i="16"/>
  <c r="J1180" i="16"/>
  <c r="F1180" i="16"/>
  <c r="I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R2080" i="16"/>
  <c r="H2080" i="16"/>
  <c r="R1874" i="16"/>
  <c r="H1874" i="16"/>
  <c r="E1284" i="16"/>
  <c r="X1284" i="16" s="1"/>
  <c r="I862" i="16"/>
  <c r="R862" i="16"/>
  <c r="J614" i="16"/>
  <c r="R2130" i="16"/>
  <c r="F2130" i="16"/>
  <c r="I894" i="16"/>
  <c r="E2470" i="16"/>
  <c r="X2470" i="16" s="1"/>
  <c r="F2266" i="16"/>
  <c r="H2266" i="16"/>
  <c r="I2204" i="16"/>
  <c r="J852" i="16"/>
  <c r="F2378" i="16"/>
  <c r="E2330" i="16"/>
  <c r="X2330" i="16" s="1"/>
  <c r="I2304" i="16"/>
  <c r="H2304" i="16"/>
  <c r="E2110" i="16"/>
  <c r="X2110" i="16" s="1"/>
  <c r="H2110" i="16"/>
  <c r="H1986" i="16"/>
  <c r="I1986" i="16"/>
  <c r="F1934" i="16"/>
  <c r="J1934" i="16"/>
  <c r="E1468" i="16"/>
  <c r="X1468" i="16" s="1"/>
  <c r="H1308" i="16"/>
  <c r="J680" i="16"/>
  <c r="I1642" i="16"/>
  <c r="F2288" i="16"/>
  <c r="E1732" i="16"/>
  <c r="X1732" i="16" s="1"/>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R1926" i="16"/>
  <c r="E878" i="16"/>
  <c r="X878" i="16" s="1"/>
  <c r="R878" i="16"/>
  <c r="J2272" i="16"/>
  <c r="J1888" i="16"/>
  <c r="J2140" i="16"/>
  <c r="I1472" i="16"/>
  <c r="F1472" i="16"/>
  <c r="F2280" i="16"/>
  <c r="J2152" i="16"/>
  <c r="H2308" i="16"/>
  <c r="R2252" i="16"/>
  <c r="J2312" i="16"/>
  <c r="H2102" i="16"/>
  <c r="G2092" i="16"/>
  <c r="J1270" i="16"/>
  <c r="F1454" i="16"/>
  <c r="I1454" i="16"/>
  <c r="G1428" i="16"/>
  <c r="F1240" i="16"/>
  <c r="J1240" i="16"/>
  <c r="E1706" i="16"/>
  <c r="X1706" i="16" s="1"/>
  <c r="J1690" i="16"/>
  <c r="R996" i="16"/>
  <c r="F1424" i="16"/>
  <c r="G1412" i="16"/>
  <c r="F1630" i="16"/>
  <c r="R1630" i="16"/>
  <c r="R340" i="16"/>
  <c r="E1024" i="16"/>
  <c r="X1024" i="16" s="1"/>
  <c r="F1428" i="16"/>
  <c r="J1620" i="16"/>
  <c r="G2230" i="16"/>
  <c r="I1244" i="16"/>
  <c r="F1244" i="16"/>
  <c r="I1698" i="16"/>
  <c r="G2202" i="16"/>
  <c r="G1914" i="16"/>
  <c r="E2278" i="16"/>
  <c r="X2278" i="16" s="1"/>
  <c r="R2140" i="16"/>
  <c r="F1584" i="16"/>
  <c r="R1608" i="16"/>
  <c r="G1576" i="16"/>
  <c r="E1564" i="16"/>
  <c r="X1564" i="16" s="1"/>
  <c r="J1552" i="16"/>
  <c r="I1552" i="16"/>
  <c r="R1520" i="16"/>
  <c r="R1512" i="16"/>
  <c r="E1496" i="16"/>
  <c r="X1496" i="16" s="1"/>
  <c r="G1456" i="16"/>
  <c r="E1088" i="16"/>
  <c r="X1088" i="16" s="1"/>
  <c r="G1004" i="16"/>
  <c r="I596" i="16"/>
  <c r="R596" i="16"/>
  <c r="R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R2264" i="16"/>
  <c r="E2264" i="16"/>
  <c r="X2264" i="16" s="1"/>
  <c r="F2114" i="16"/>
  <c r="H2440" i="16"/>
  <c r="F2440" i="16"/>
  <c r="I1316" i="16"/>
  <c r="I1230" i="16"/>
  <c r="E1230" i="16"/>
  <c r="X1230" i="16" s="1"/>
  <c r="I1146"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H1460" i="16"/>
  <c r="E1436" i="16"/>
  <c r="X1436" i="16" s="1"/>
  <c r="I988" i="16"/>
  <c r="G1976" i="16"/>
  <c r="R1238" i="16"/>
  <c r="J814" i="16"/>
  <c r="R746" i="16"/>
  <c r="R584" i="16"/>
  <c r="F584" i="16"/>
  <c r="J576" i="16"/>
  <c r="F1178" i="16"/>
  <c r="I1178" i="16"/>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H936" i="16"/>
  <c r="F1528" i="16"/>
  <c r="R1108" i="16"/>
  <c r="G750" i="16"/>
  <c r="H1584" i="16"/>
  <c r="I1588" i="16"/>
  <c r="G936" i="16"/>
  <c r="G1464" i="16"/>
  <c r="I1922" i="16"/>
  <c r="G722" i="16"/>
  <c r="R1344" i="16"/>
  <c r="I2300" i="16"/>
  <c r="R2114" i="16"/>
  <c r="I848"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H2004" i="16"/>
  <c r="J2004" i="16"/>
  <c r="J1310" i="16"/>
  <c r="I1310" i="16"/>
  <c r="E336" i="16"/>
  <c r="G432" i="16"/>
  <c r="G390" i="16"/>
  <c r="F1334" i="16"/>
  <c r="H906" i="16"/>
  <c r="F1398" i="16"/>
  <c r="E482" i="16"/>
  <c r="E506" i="16"/>
  <c r="R934" i="16"/>
  <c r="E1338" i="16"/>
  <c r="X1338" i="16" s="1"/>
  <c r="H1302" i="16"/>
  <c r="H498" i="16"/>
  <c r="G438" i="16"/>
  <c r="F410" i="16"/>
  <c r="G400" i="16"/>
  <c r="J1074" i="16"/>
  <c r="H1074" i="16"/>
  <c r="E452" i="16"/>
  <c r="J542" i="16"/>
  <c r="R1374" i="16"/>
  <c r="I1710" i="16"/>
  <c r="R1710" i="16"/>
  <c r="J1410" i="16"/>
  <c r="R864" i="16"/>
  <c r="R572" i="16"/>
  <c r="G488" i="16"/>
  <c r="I494" i="16"/>
  <c r="R494" i="16"/>
  <c r="J400" i="16"/>
  <c r="J452" i="16"/>
  <c r="J1610" i="16"/>
  <c r="R974" i="16"/>
  <c r="F974" i="16"/>
  <c r="F816" i="16"/>
  <c r="J800" i="16"/>
  <c r="J1330" i="16"/>
  <c r="J1144" i="16"/>
  <c r="I938" i="16"/>
  <c r="R542" i="16"/>
  <c r="R468" i="16"/>
  <c r="I400" i="16"/>
  <c r="H1462" i="16"/>
  <c r="R1402" i="16"/>
  <c r="J1062" i="16"/>
  <c r="F804" i="16"/>
  <c r="I736" i="16"/>
  <c r="H708" i="16"/>
  <c r="I708" i="16"/>
  <c r="F660" i="16"/>
  <c r="E1220" i="16"/>
  <c r="X1220" i="16" s="1"/>
  <c r="E492" i="16"/>
  <c r="I402" i="16"/>
  <c r="I330" i="16"/>
  <c r="F522" i="16"/>
  <c r="H358" i="16"/>
  <c r="H530" i="16"/>
  <c r="F530" i="16"/>
  <c r="R1224" i="16"/>
  <c r="J428" i="16"/>
  <c r="H362" i="16"/>
  <c r="J482" i="16"/>
  <c r="J446" i="16"/>
  <c r="I1302" i="16"/>
  <c r="F1006" i="16"/>
  <c r="I438" i="16"/>
  <c r="R410" i="16"/>
  <c r="R394" i="16"/>
  <c r="R918" i="16"/>
  <c r="F918" i="16"/>
  <c r="I1374" i="16"/>
  <c r="G1074" i="16"/>
  <c r="I692" i="16"/>
  <c r="F692" i="16"/>
  <c r="H1224" i="16"/>
  <c r="R2020" i="16"/>
  <c r="F480" i="16"/>
  <c r="E446" i="16"/>
  <c r="R1330" i="16"/>
  <c r="G1390" i="16"/>
  <c r="I1334" i="16"/>
  <c r="G1374" i="16"/>
  <c r="F452" i="16"/>
  <c r="E498" i="16"/>
  <c r="E906" i="16"/>
  <c r="X906" i="16" s="1"/>
  <c r="G428" i="16"/>
  <c r="H2434" i="16"/>
  <c r="I2434" i="16"/>
  <c r="R384" i="16"/>
  <c r="J456" i="16"/>
  <c r="J2246" i="16"/>
  <c r="G456" i="16"/>
  <c r="I508" i="16"/>
  <c r="G2398" i="16"/>
  <c r="R1418" i="16"/>
  <c r="R854" i="16"/>
  <c r="G418" i="16"/>
  <c r="G396" i="16"/>
  <c r="J370" i="16"/>
  <c r="F564" i="16"/>
  <c r="H436" i="16"/>
  <c r="J362" i="16"/>
  <c r="E966" i="16"/>
  <c r="X966" i="16" s="1"/>
  <c r="J2484" i="16"/>
  <c r="E2210" i="16"/>
  <c r="X2210" i="16" s="1"/>
  <c r="H660" i="16"/>
  <c r="E1510" i="16"/>
  <c r="X1510" i="16" s="1"/>
  <c r="I1462" i="16"/>
  <c r="I1414" i="16"/>
  <c r="F900" i="16"/>
  <c r="I506" i="16"/>
  <c r="R478" i="16"/>
  <c r="H392" i="16"/>
  <c r="E352" i="16"/>
  <c r="H1622" i="16"/>
  <c r="I1006" i="16"/>
  <c r="R982" i="16"/>
  <c r="H562" i="16"/>
  <c r="R520" i="16"/>
  <c r="H946" i="16"/>
  <c r="J560" i="16"/>
  <c r="J1510" i="16"/>
  <c r="H478" i="16"/>
  <c r="G366" i="16"/>
  <c r="I2484" i="16"/>
  <c r="R1124" i="16"/>
  <c r="F2406" i="16"/>
  <c r="J2336" i="16"/>
  <c r="E2336" i="16"/>
  <c r="X2336" i="16" s="1"/>
  <c r="H978" i="16"/>
  <c r="F1330" i="16"/>
  <c r="I450" i="16"/>
  <c r="H482" i="16"/>
  <c r="G1344" i="16"/>
  <c r="R668" i="16"/>
  <c r="F668" i="16"/>
  <c r="R568" i="16"/>
  <c r="I1410" i="16"/>
  <c r="H450" i="16"/>
  <c r="J534" i="16"/>
  <c r="F854" i="16"/>
  <c r="R656" i="16"/>
  <c r="H1358" i="16"/>
  <c r="G394" i="16"/>
  <c r="J1220" i="16"/>
  <c r="E2246" i="16"/>
  <c r="X2246" i="16" s="1"/>
  <c r="H1062" i="16"/>
  <c r="E566" i="16"/>
  <c r="J556" i="16"/>
  <c r="E910" i="16"/>
  <c r="X910" i="16" s="1"/>
  <c r="J546" i="16"/>
  <c r="I410" i="16"/>
  <c r="H910" i="16"/>
  <c r="I1622" i="16"/>
  <c r="G1204" i="16"/>
  <c r="E804" i="16"/>
  <c r="X804" i="16" s="1"/>
  <c r="J804" i="16"/>
  <c r="F1256" i="16"/>
  <c r="J334" i="16"/>
  <c r="E2484" i="16"/>
  <c r="X2484" i="16" s="1"/>
  <c r="R380" i="16"/>
  <c r="F1070" i="16"/>
  <c r="G482" i="16"/>
  <c r="F392" i="16"/>
  <c r="I366" i="16"/>
  <c r="E334" i="16"/>
  <c r="I1224" i="16"/>
  <c r="R360" i="16"/>
  <c r="F2384" i="16"/>
  <c r="I424" i="16"/>
  <c r="F568" i="16"/>
  <c r="G556" i="16"/>
  <c r="H1386" i="16"/>
  <c r="R442" i="16"/>
  <c r="R1386" i="16"/>
  <c r="E2384" i="16"/>
  <c r="X2384" i="16" s="1"/>
  <c r="H1390" i="16"/>
  <c r="J910" i="16"/>
  <c r="G336" i="16"/>
  <c r="R556" i="16"/>
  <c r="F656" i="16"/>
  <c r="I562" i="16"/>
  <c r="G2108" i="16"/>
  <c r="G1718" i="16"/>
  <c r="J842" i="16"/>
  <c r="I912" i="16"/>
  <c r="G1286" i="16"/>
  <c r="I2156" i="16"/>
  <c r="G398" i="16"/>
  <c r="J550" i="16"/>
  <c r="I716" i="16"/>
  <c r="E818" i="16"/>
  <c r="X818" i="16" s="1"/>
  <c r="F2206" i="16"/>
  <c r="F2262" i="16"/>
  <c r="E2148" i="16"/>
  <c r="X2148" i="16" s="1"/>
  <c r="I540" i="16"/>
  <c r="E2228" i="16"/>
  <c r="X2228" i="16" s="1"/>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554"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G638" i="16"/>
  <c r="I1974" i="16"/>
  <c r="F1884" i="16"/>
  <c r="G1804"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720" i="16"/>
  <c r="E784" i="16"/>
  <c r="X784" i="16" s="1"/>
  <c r="J1748" i="16"/>
  <c r="J1408" i="16"/>
  <c r="I1648" i="16"/>
  <c r="H2466" i="16"/>
  <c r="F1904" i="16"/>
  <c r="I516" i="16"/>
  <c r="G1628" i="16"/>
  <c r="R826" i="16"/>
  <c r="R1842" i="16"/>
  <c r="R518" i="16"/>
  <c r="F2224" i="16"/>
  <c r="G788" i="16"/>
  <c r="G648" i="16"/>
  <c r="E570" i="16"/>
  <c r="I1364" i="16"/>
  <c r="E524" i="16"/>
  <c r="H2444" i="16"/>
  <c r="F666" i="16"/>
  <c r="G1290" i="16"/>
  <c r="G2316" i="16"/>
  <c r="I1294" i="16"/>
  <c r="I1828" i="16"/>
  <c r="H628" i="16"/>
  <c r="F1116" i="16"/>
  <c r="H2132" i="16"/>
  <c r="R620" i="16"/>
  <c r="I1378" i="16"/>
  <c r="E1438" i="16"/>
  <c r="X1438" i="16" s="1"/>
  <c r="J616" i="16"/>
  <c r="I1156" i="16"/>
  <c r="R830" i="16"/>
  <c r="I322" i="16"/>
  <c r="E972" i="16"/>
  <c r="X972" i="16" s="1"/>
  <c r="F1044" i="16"/>
  <c r="F1882" i="16"/>
  <c r="H626" i="16"/>
  <c r="F500" i="16"/>
  <c r="E1940" i="16"/>
  <c r="X1940" i="16" s="1"/>
  <c r="R2452" i="16"/>
  <c r="H2462" i="16"/>
  <c r="H2388" i="16"/>
  <c r="G2452" i="16"/>
  <c r="R2326" i="16"/>
  <c r="R1906" i="16"/>
  <c r="E320" i="16"/>
  <c r="F712" i="16"/>
  <c r="F1750" i="16"/>
  <c r="E1694" i="16"/>
  <c r="X1694" i="16" s="1"/>
  <c r="F2244" i="16"/>
  <c r="H1458" i="16"/>
  <c r="J2318" i="16"/>
  <c r="F2446" i="16"/>
  <c r="H1948" i="16"/>
  <c r="J1590" i="16"/>
  <c r="G1530" i="16"/>
  <c r="E612" i="16"/>
  <c r="X612" i="16" s="1"/>
  <c r="H612" i="16"/>
  <c r="F1656" i="16"/>
  <c r="F2490" i="16"/>
  <c r="G1542" i="16"/>
  <c r="G1028" i="16"/>
  <c r="G2002" i="16"/>
  <c r="R1746" i="16"/>
  <c r="G710" i="16"/>
  <c r="F1368" i="16"/>
  <c r="J430" i="16"/>
  <c r="J820" i="16"/>
  <c r="I1368" i="16"/>
  <c r="H1894" i="16"/>
  <c r="E422" i="16"/>
  <c r="J960" i="16"/>
  <c r="F2342" i="16"/>
  <c r="G430" i="16"/>
  <c r="E1212" i="16"/>
  <c r="X1212" i="16" s="1"/>
  <c r="H726" i="16"/>
  <c r="I824" i="16"/>
  <c r="R960" i="16"/>
  <c r="E1110" i="16"/>
  <c r="X1110" i="16" s="1"/>
  <c r="H1202" i="16"/>
  <c r="J1312" i="16"/>
  <c r="I1384" i="16"/>
  <c r="R2342" i="16"/>
  <c r="H650" i="16"/>
  <c r="H1572" i="16"/>
  <c r="F2504" i="16"/>
  <c r="H404" i="16"/>
  <c r="J1940" i="16"/>
  <c r="I338" i="16"/>
  <c r="J1504" i="16"/>
  <c r="H2212" i="16"/>
  <c r="R2502" i="16"/>
  <c r="J998" i="16"/>
  <c r="I1434" i="16"/>
  <c r="E1208" i="16"/>
  <c r="X1208" i="16" s="1"/>
  <c r="R1824" i="16"/>
  <c r="J1788" i="16"/>
  <c r="I324" i="16"/>
  <c r="J382" i="16"/>
  <c r="H420" i="16"/>
  <c r="E548" i="16"/>
  <c r="F998" i="16"/>
  <c r="I1606" i="16"/>
  <c r="J2476" i="16"/>
  <c r="E1724" i="16"/>
  <c r="X1724" i="16" s="1"/>
  <c r="F372" i="16"/>
  <c r="E998" i="16"/>
  <c r="X998" i="16" s="1"/>
  <c r="H1522" i="16"/>
  <c r="E1646" i="16"/>
  <c r="X1646" i="16" s="1"/>
  <c r="R1816" i="16"/>
  <c r="J1670" i="16"/>
  <c r="E1984" i="16"/>
  <c r="X1984" i="16" s="1"/>
  <c r="R2372" i="16"/>
  <c r="R1406" i="16"/>
  <c r="H1654" i="16"/>
  <c r="G544" i="16"/>
  <c r="H856" i="16"/>
  <c r="R1924" i="16"/>
  <c r="F1254" i="16"/>
  <c r="E710" i="16"/>
  <c r="X710" i="16" s="1"/>
  <c r="H2254" i="16"/>
  <c r="E518" i="16"/>
  <c r="I2402" i="16"/>
  <c r="R768" i="16"/>
  <c r="F2000" i="16"/>
  <c r="R1742" i="16"/>
  <c r="F1910" i="16"/>
  <c r="R2052" i="16"/>
  <c r="E2088" i="16"/>
  <c r="X2088" i="16" s="1"/>
  <c r="F2368" i="16"/>
  <c r="E2498" i="16"/>
  <c r="X2498" i="16" s="1"/>
  <c r="F1866" i="16"/>
  <c r="H2030" i="16"/>
  <c r="R2170" i="16"/>
  <c r="F1664" i="16"/>
  <c r="J1692" i="16"/>
  <c r="R2022" i="16"/>
  <c r="R2174" i="16"/>
  <c r="H408" i="16"/>
  <c r="I2224" i="16"/>
  <c r="E2188" i="16"/>
  <c r="X2188" i="16" s="1"/>
  <c r="H1172" i="16"/>
  <c r="H458" i="16"/>
  <c r="J780" i="16"/>
  <c r="H1724" i="16"/>
  <c r="D49" i="4"/>
  <c r="B50" i="4"/>
  <c r="A35" i="10" s="1"/>
  <c r="B56" i="4"/>
  <c r="A40" i="10" s="1"/>
  <c r="A25" i="10"/>
  <c r="B63" i="4"/>
  <c r="A46" i="10" s="1"/>
  <c r="B45" i="4"/>
  <c r="A31" i="10" s="1"/>
  <c r="B47" i="4"/>
  <c r="A33" i="10" s="1"/>
  <c r="D31" i="4"/>
  <c r="B59" i="4"/>
  <c r="A43" i="10" s="1"/>
  <c r="A17" i="10"/>
  <c r="B34" i="4"/>
  <c r="A22"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G31" i="4" l="1"/>
  <c r="C12" i="10"/>
  <c r="C8" i="10"/>
  <c r="B282" i="16"/>
  <c r="B266" i="16"/>
  <c r="B204" i="16"/>
  <c r="B293" i="16"/>
  <c r="B243" i="16"/>
  <c r="B189" i="16"/>
  <c r="B131" i="16"/>
  <c r="B59" i="16"/>
  <c r="C270" i="16"/>
  <c r="C220" i="16"/>
  <c r="B157" i="16"/>
  <c r="V157" i="16" s="1"/>
  <c r="G157" i="16" s="1"/>
  <c r="C63" i="16"/>
  <c r="B236" i="16"/>
  <c r="C116" i="16"/>
  <c r="B23" i="16"/>
  <c r="C267" i="16"/>
  <c r="C195" i="16"/>
  <c r="C110" i="16"/>
  <c r="C19" i="16"/>
  <c r="B112" i="16"/>
  <c r="AB112" i="16" s="1"/>
  <c r="C7" i="10"/>
  <c r="B53" i="4"/>
  <c r="A38" i="10" s="1"/>
  <c r="G37" i="4"/>
  <c r="B62" i="4"/>
  <c r="A45" i="10" s="1"/>
  <c r="G68" i="4"/>
  <c r="D43" i="4"/>
  <c r="D55" i="4"/>
  <c r="B274" i="16"/>
  <c r="B278" i="16"/>
  <c r="B262" i="16"/>
  <c r="B226" i="16"/>
  <c r="B188" i="16"/>
  <c r="B301" i="16"/>
  <c r="B275" i="16"/>
  <c r="B249" i="16"/>
  <c r="B221" i="16"/>
  <c r="B201" i="16"/>
  <c r="C168" i="16"/>
  <c r="AB168" i="16" s="1"/>
  <c r="C133" i="16"/>
  <c r="C101" i="16"/>
  <c r="C61" i="16"/>
  <c r="B35" i="16"/>
  <c r="C286" i="16"/>
  <c r="C262" i="16"/>
  <c r="V262" i="16" s="1"/>
  <c r="H262" i="16" s="1"/>
  <c r="C240" i="16"/>
  <c r="C212" i="16"/>
  <c r="C188" i="16"/>
  <c r="B149" i="16"/>
  <c r="C95" i="16"/>
  <c r="AB95" i="16" s="1"/>
  <c r="C58" i="16"/>
  <c r="C15" i="16"/>
  <c r="B206" i="16"/>
  <c r="V206" i="16" s="1"/>
  <c r="E206" i="16" s="1"/>
  <c r="X206" i="16" s="1"/>
  <c r="B151" i="16"/>
  <c r="B111" i="16"/>
  <c r="C57" i="16"/>
  <c r="B15" i="16"/>
  <c r="C289" i="16"/>
  <c r="C255" i="16"/>
  <c r="C225" i="16"/>
  <c r="C191" i="16"/>
  <c r="C142" i="16"/>
  <c r="B97" i="16"/>
  <c r="B57" i="16"/>
  <c r="AB57" i="16" s="1"/>
  <c r="C6" i="16"/>
  <c r="B140" i="16"/>
  <c r="B90" i="16"/>
  <c r="B20" i="16"/>
  <c r="D68" i="4"/>
  <c r="G55" i="4"/>
  <c r="G49" i="4"/>
  <c r="G61" i="4"/>
  <c r="B290" i="16"/>
  <c r="B272" i="16"/>
  <c r="B292" i="16"/>
  <c r="B242" i="16"/>
  <c r="B208" i="16"/>
  <c r="B285" i="16"/>
  <c r="B261" i="16"/>
  <c r="B237" i="16"/>
  <c r="B209" i="16"/>
  <c r="B187" i="16"/>
  <c r="B155" i="16"/>
  <c r="B115" i="16"/>
  <c r="B83" i="16"/>
  <c r="C56" i="16"/>
  <c r="C16" i="16"/>
  <c r="C302" i="16"/>
  <c r="V302" i="16" s="1"/>
  <c r="E302" i="16" s="1"/>
  <c r="X302" i="16" s="1"/>
  <c r="C276" i="16"/>
  <c r="C248" i="16"/>
  <c r="C228" i="16"/>
  <c r="C200" i="16"/>
  <c r="C167" i="16"/>
  <c r="V167" i="16" s="1"/>
  <c r="J167" i="16" s="1"/>
  <c r="C122" i="16"/>
  <c r="C82" i="16"/>
  <c r="B37" i="16"/>
  <c r="B240" i="16"/>
  <c r="AB240" i="16" s="1"/>
  <c r="B175" i="16"/>
  <c r="C121" i="16"/>
  <c r="C84" i="16"/>
  <c r="C41" i="16"/>
  <c r="C303" i="16"/>
  <c r="C271" i="16"/>
  <c r="C243" i="16"/>
  <c r="AB243" i="16" s="1"/>
  <c r="C203" i="16"/>
  <c r="C166" i="16"/>
  <c r="C123" i="16"/>
  <c r="C70" i="16"/>
  <c r="C35" i="16"/>
  <c r="AB35" i="16" s="1"/>
  <c r="B168" i="16"/>
  <c r="B116" i="16"/>
  <c r="B58" i="16"/>
  <c r="V58" i="16" s="1"/>
  <c r="B16" i="16"/>
  <c r="C37" i="10"/>
  <c r="B65" i="4"/>
  <c r="A48" i="10" s="1"/>
  <c r="D61" i="4"/>
  <c r="B314" i="16"/>
  <c r="B296" i="16"/>
  <c r="V296" i="16" s="1"/>
  <c r="B286" i="16"/>
  <c r="B284" i="16"/>
  <c r="AB284" i="16" s="1"/>
  <c r="B248" i="16"/>
  <c r="B222" i="16"/>
  <c r="B196" i="16"/>
  <c r="B307" i="16"/>
  <c r="B291" i="16"/>
  <c r="B273" i="16"/>
  <c r="B251" i="16"/>
  <c r="B233" i="16"/>
  <c r="B217" i="16"/>
  <c r="B195" i="16"/>
  <c r="AB195" i="16" s="1"/>
  <c r="C173" i="16"/>
  <c r="B147" i="16"/>
  <c r="C120" i="16"/>
  <c r="B99" i="16"/>
  <c r="C72" i="16"/>
  <c r="C45" i="16"/>
  <c r="B19" i="16"/>
  <c r="C312" i="16"/>
  <c r="C292" i="16"/>
  <c r="V292" i="16" s="1"/>
  <c r="C272" i="16"/>
  <c r="C254" i="16"/>
  <c r="C232" i="16"/>
  <c r="C216" i="16"/>
  <c r="C198" i="16"/>
  <c r="C170" i="16"/>
  <c r="C138" i="16"/>
  <c r="C111" i="16"/>
  <c r="C71" i="16"/>
  <c r="C39" i="16"/>
  <c r="C7" i="16"/>
  <c r="B210" i="16"/>
  <c r="C172" i="16"/>
  <c r="AB172" i="16" s="1"/>
  <c r="C137" i="16"/>
  <c r="C97" i="16"/>
  <c r="C65" i="16"/>
  <c r="C36" i="16"/>
  <c r="C311" i="16"/>
  <c r="C287" i="16"/>
  <c r="C259" i="16"/>
  <c r="AB259" i="16" s="1"/>
  <c r="C233" i="16"/>
  <c r="V233" i="16" s="1"/>
  <c r="G233" i="16" s="1"/>
  <c r="C211" i="16"/>
  <c r="B185" i="16"/>
  <c r="C150" i="16"/>
  <c r="B113" i="16"/>
  <c r="C86" i="16"/>
  <c r="B49" i="16"/>
  <c r="B9" i="16"/>
  <c r="V9" i="16" s="1"/>
  <c r="B158" i="16"/>
  <c r="B118" i="16"/>
  <c r="B84" i="16"/>
  <c r="B42" i="16"/>
  <c r="AB42" i="16" s="1"/>
  <c r="B306" i="16"/>
  <c r="B304" i="16"/>
  <c r="V304" i="16" s="1"/>
  <c r="B310" i="16"/>
  <c r="B316" i="16"/>
  <c r="AB316" i="16" s="1"/>
  <c r="B270" i="16"/>
  <c r="V270" i="16" s="1"/>
  <c r="G270" i="16" s="1"/>
  <c r="B252" i="16"/>
  <c r="B234" i="16"/>
  <c r="B212" i="16"/>
  <c r="B192" i="16"/>
  <c r="B313" i="16"/>
  <c r="B297" i="16"/>
  <c r="B283" i="16"/>
  <c r="B269" i="16"/>
  <c r="B253" i="16"/>
  <c r="B241" i="16"/>
  <c r="B227" i="16"/>
  <c r="AB227" i="16" s="1"/>
  <c r="B211" i="16"/>
  <c r="B197" i="16"/>
  <c r="C184" i="16"/>
  <c r="B163" i="16"/>
  <c r="V163" i="16" s="1"/>
  <c r="C144" i="16"/>
  <c r="C125" i="16"/>
  <c r="C104" i="16"/>
  <c r="C88" i="16"/>
  <c r="C69" i="16"/>
  <c r="C48" i="16"/>
  <c r="C29" i="16"/>
  <c r="C13" i="16"/>
  <c r="C308" i="16"/>
  <c r="C294" i="16"/>
  <c r="C280" i="16"/>
  <c r="C264" i="16"/>
  <c r="C252" i="16"/>
  <c r="C238" i="16"/>
  <c r="V238" i="16" s="1"/>
  <c r="G238" i="16" s="1"/>
  <c r="C222" i="16"/>
  <c r="V222" i="16" s="1"/>
  <c r="C208" i="16"/>
  <c r="C196" i="16"/>
  <c r="C178" i="16"/>
  <c r="C154" i="16"/>
  <c r="C127" i="16"/>
  <c r="B101" i="16"/>
  <c r="C79" i="16"/>
  <c r="B53" i="16"/>
  <c r="C26" i="16"/>
  <c r="B264" i="16"/>
  <c r="B228" i="16"/>
  <c r="V228" i="16" s="1"/>
  <c r="G228" i="16" s="1"/>
  <c r="C185" i="16"/>
  <c r="AB185" i="16" s="1"/>
  <c r="C153" i="16"/>
  <c r="C129" i="16"/>
  <c r="C100" i="16"/>
  <c r="B79" i="16"/>
  <c r="B55" i="16"/>
  <c r="C25" i="16"/>
  <c r="C313" i="16"/>
  <c r="C297" i="16"/>
  <c r="V297" i="16" s="1"/>
  <c r="C275" i="16"/>
  <c r="AB275" i="16" s="1"/>
  <c r="C257" i="16"/>
  <c r="C239" i="16"/>
  <c r="C217" i="16"/>
  <c r="C201" i="16"/>
  <c r="C182" i="16"/>
  <c r="B153" i="16"/>
  <c r="B129" i="16"/>
  <c r="C107" i="16"/>
  <c r="C78" i="16"/>
  <c r="C54" i="16"/>
  <c r="C27" i="16"/>
  <c r="AB27" i="16" s="1"/>
  <c r="B176" i="16"/>
  <c r="AB176" i="16" s="1"/>
  <c r="B156" i="16"/>
  <c r="B128" i="16"/>
  <c r="B98" i="16"/>
  <c r="B64" i="16"/>
  <c r="B12" i="16"/>
  <c r="B26" i="16"/>
  <c r="B56" i="16"/>
  <c r="AB56" i="16" s="1"/>
  <c r="B76" i="16"/>
  <c r="B100" i="16"/>
  <c r="B126" i="16"/>
  <c r="B144" i="16"/>
  <c r="B160" i="16"/>
  <c r="B182" i="16"/>
  <c r="AB182" i="16" s="1"/>
  <c r="C22" i="16"/>
  <c r="C43" i="16"/>
  <c r="B65" i="16"/>
  <c r="V65" i="16" s="1"/>
  <c r="G65" i="16" s="1"/>
  <c r="B81" i="16"/>
  <c r="C99" i="16"/>
  <c r="B121" i="16"/>
  <c r="AB121" i="16" s="1"/>
  <c r="C139" i="16"/>
  <c r="C155" i="16"/>
  <c r="AB155" i="16" s="1"/>
  <c r="B177" i="16"/>
  <c r="C193" i="16"/>
  <c r="C207" i="16"/>
  <c r="C223" i="16"/>
  <c r="C235" i="16"/>
  <c r="C249" i="16"/>
  <c r="C265" i="16"/>
  <c r="AB265" i="16" s="1"/>
  <c r="C279" i="16"/>
  <c r="C291" i="16"/>
  <c r="V291" i="16" s="1"/>
  <c r="G291" i="16" s="1"/>
  <c r="C307" i="16"/>
  <c r="C12" i="16"/>
  <c r="B31" i="16"/>
  <c r="C52" i="16"/>
  <c r="C68" i="16"/>
  <c r="B87" i="16"/>
  <c r="C108" i="16"/>
  <c r="B127" i="16"/>
  <c r="B143" i="16"/>
  <c r="C164" i="16"/>
  <c r="B190" i="16"/>
  <c r="AB190" i="16" s="1"/>
  <c r="B220" i="16"/>
  <c r="AB220" i="16" s="1"/>
  <c r="B254" i="16"/>
  <c r="C10" i="16"/>
  <c r="B29" i="16"/>
  <c r="C50" i="16"/>
  <c r="B69" i="16"/>
  <c r="B85" i="16"/>
  <c r="C106" i="16"/>
  <c r="B125" i="16"/>
  <c r="AB125" i="16" s="1"/>
  <c r="C143" i="16"/>
  <c r="B165" i="16"/>
  <c r="B181" i="16"/>
  <c r="C192" i="16"/>
  <c r="C204" i="16"/>
  <c r="C214" i="16"/>
  <c r="C224" i="16"/>
  <c r="C236" i="16"/>
  <c r="AB236" i="16" s="1"/>
  <c r="C246" i="16"/>
  <c r="C256" i="16"/>
  <c r="V256" i="16" s="1"/>
  <c r="C268" i="16"/>
  <c r="C278" i="16"/>
  <c r="C288" i="16"/>
  <c r="V288" i="16" s="1"/>
  <c r="C300" i="16"/>
  <c r="AB300" i="16" s="1"/>
  <c r="C310" i="16"/>
  <c r="C8" i="16"/>
  <c r="C24" i="16"/>
  <c r="C37" i="16"/>
  <c r="B51" i="16"/>
  <c r="B67" i="16"/>
  <c r="AB67" i="16" s="1"/>
  <c r="C80" i="16"/>
  <c r="C93" i="16"/>
  <c r="V93" i="16" s="1"/>
  <c r="G93" i="16" s="1"/>
  <c r="C109" i="16"/>
  <c r="B123" i="16"/>
  <c r="AB123" i="16" s="1"/>
  <c r="C136" i="16"/>
  <c r="C152" i="16"/>
  <c r="C165" i="16"/>
  <c r="B179" i="16"/>
  <c r="B193" i="16"/>
  <c r="AB193" i="16" s="1"/>
  <c r="B203" i="16"/>
  <c r="B213" i="16"/>
  <c r="B225" i="16"/>
  <c r="B235" i="16"/>
  <c r="B245" i="16"/>
  <c r="B257" i="16"/>
  <c r="AB257" i="16" s="1"/>
  <c r="B267" i="16"/>
  <c r="AB267" i="16" s="1"/>
  <c r="B277" i="16"/>
  <c r="B289" i="16"/>
  <c r="B299" i="16"/>
  <c r="AB299" i="16" s="1"/>
  <c r="B309" i="16"/>
  <c r="B298" i="16"/>
  <c r="B312" i="16"/>
  <c r="B280" i="16"/>
  <c r="B294" i="16"/>
  <c r="V294" i="16" s="1"/>
  <c r="J294" i="16" s="1"/>
  <c r="B308" i="16"/>
  <c r="B276" i="16"/>
  <c r="B260" i="16"/>
  <c r="V260" i="16" s="1"/>
  <c r="B246" i="16"/>
  <c r="B230" i="16"/>
  <c r="AB230" i="16" s="1"/>
  <c r="B214" i="16"/>
  <c r="B200" i="16"/>
  <c r="V200" i="16" s="1"/>
  <c r="E200" i="16" s="1"/>
  <c r="X200" i="16" s="1"/>
  <c r="B183" i="16"/>
  <c r="AB183" i="16" s="1"/>
  <c r="B311" i="16"/>
  <c r="B303" i="16"/>
  <c r="B295" i="16"/>
  <c r="B287" i="16"/>
  <c r="B279" i="16"/>
  <c r="B271" i="16"/>
  <c r="B263" i="16"/>
  <c r="B255" i="16"/>
  <c r="AB255" i="16" s="1"/>
  <c r="B247" i="16"/>
  <c r="AB247" i="16" s="1"/>
  <c r="B239" i="16"/>
  <c r="B231" i="16"/>
  <c r="B223" i="16"/>
  <c r="B215" i="16"/>
  <c r="AB215" i="16" s="1"/>
  <c r="B207" i="16"/>
  <c r="B199" i="16"/>
  <c r="B191" i="16"/>
  <c r="AB191" i="16" s="1"/>
  <c r="C181" i="16"/>
  <c r="B171" i="16"/>
  <c r="AB171" i="16" s="1"/>
  <c r="C160" i="16"/>
  <c r="C149" i="16"/>
  <c r="AB149" i="16" s="1"/>
  <c r="B139" i="16"/>
  <c r="C128" i="16"/>
  <c r="C117" i="16"/>
  <c r="B107" i="16"/>
  <c r="C96" i="16"/>
  <c r="C85" i="16"/>
  <c r="AB85" i="16" s="1"/>
  <c r="B75" i="16"/>
  <c r="C64" i="16"/>
  <c r="C53" i="16"/>
  <c r="V53" i="16" s="1"/>
  <c r="G53" i="16" s="1"/>
  <c r="B43" i="16"/>
  <c r="C32" i="16"/>
  <c r="C21" i="16"/>
  <c r="V21" i="16" s="1"/>
  <c r="B11" i="16"/>
  <c r="C314" i="16"/>
  <c r="C306" i="16"/>
  <c r="C298" i="16"/>
  <c r="C290" i="16"/>
  <c r="C282" i="16"/>
  <c r="AB282" i="16" s="1"/>
  <c r="C274" i="16"/>
  <c r="C266" i="16"/>
  <c r="V266" i="16" s="1"/>
  <c r="C258" i="16"/>
  <c r="AB258" i="16" s="1"/>
  <c r="C250" i="16"/>
  <c r="C242" i="16"/>
  <c r="C234" i="16"/>
  <c r="C226" i="16"/>
  <c r="C218" i="16"/>
  <c r="V218" i="16" s="1"/>
  <c r="C210" i="16"/>
  <c r="C202" i="16"/>
  <c r="C194" i="16"/>
  <c r="V194" i="16" s="1"/>
  <c r="C186" i="16"/>
  <c r="C175" i="16"/>
  <c r="C159" i="16"/>
  <c r="V159" i="16" s="1"/>
  <c r="J159" i="16" s="1"/>
  <c r="C146" i="16"/>
  <c r="B133" i="16"/>
  <c r="B117" i="16"/>
  <c r="AB117" i="16" s="1"/>
  <c r="C103" i="16"/>
  <c r="C90" i="16"/>
  <c r="AB90" i="16" s="1"/>
  <c r="C74" i="16"/>
  <c r="AB74" i="16" s="1"/>
  <c r="B61" i="16"/>
  <c r="C47" i="16"/>
  <c r="C31" i="16"/>
  <c r="C18" i="16"/>
  <c r="B5" i="16"/>
  <c r="AB5" i="16" s="1"/>
  <c r="AK5" i="16" s="1"/>
  <c r="B244" i="16"/>
  <c r="AB244" i="16" s="1"/>
  <c r="B224" i="16"/>
  <c r="B202" i="16"/>
  <c r="C177" i="16"/>
  <c r="C161" i="16"/>
  <c r="C148" i="16"/>
  <c r="V148" i="16" s="1"/>
  <c r="C132" i="16"/>
  <c r="B119" i="16"/>
  <c r="C105" i="16"/>
  <c r="C89" i="16"/>
  <c r="C76" i="16"/>
  <c r="AB76" i="16" s="1"/>
  <c r="B63" i="16"/>
  <c r="B47" i="16"/>
  <c r="AB47" i="16" s="1"/>
  <c r="C33" i="16"/>
  <c r="C20" i="16"/>
  <c r="C315" i="16"/>
  <c r="AB315" i="16" s="1"/>
  <c r="C305" i="16"/>
  <c r="V305" i="16" s="1"/>
  <c r="C295" i="16"/>
  <c r="C283" i="16"/>
  <c r="V283" i="16" s="1"/>
  <c r="C273" i="16"/>
  <c r="C263" i="16"/>
  <c r="C251" i="16"/>
  <c r="C241" i="16"/>
  <c r="C231" i="16"/>
  <c r="V231" i="16" s="1"/>
  <c r="G231" i="16" s="1"/>
  <c r="C219" i="16"/>
  <c r="AB219" i="16" s="1"/>
  <c r="C209" i="16"/>
  <c r="C199" i="16"/>
  <c r="C187" i="16"/>
  <c r="C174" i="16"/>
  <c r="B161" i="16"/>
  <c r="B145" i="16"/>
  <c r="C131" i="16"/>
  <c r="AB131" i="16" s="1"/>
  <c r="C118" i="16"/>
  <c r="AB118" i="16" s="1"/>
  <c r="C102" i="16"/>
  <c r="B89" i="16"/>
  <c r="C75" i="16"/>
  <c r="V75" i="16" s="1"/>
  <c r="C59" i="16"/>
  <c r="AB59" i="16" s="1"/>
  <c r="C46" i="16"/>
  <c r="B33" i="16"/>
  <c r="C11" i="16"/>
  <c r="B180" i="16"/>
  <c r="B166" i="16"/>
  <c r="V166" i="16" s="1"/>
  <c r="B150" i="16"/>
  <c r="AB150" i="16" s="1"/>
  <c r="B136" i="16"/>
  <c r="B124" i="16"/>
  <c r="B106" i="16"/>
  <c r="B88" i="16"/>
  <c r="V88" i="16" s="1"/>
  <c r="H88" i="16" s="1"/>
  <c r="B68" i="16"/>
  <c r="B48" i="16"/>
  <c r="AB48" i="16" s="1"/>
  <c r="B32" i="16"/>
  <c r="B6" i="16"/>
  <c r="B10" i="16"/>
  <c r="B24" i="16"/>
  <c r="B36" i="16"/>
  <c r="B52" i="16"/>
  <c r="B66" i="16"/>
  <c r="B80" i="16"/>
  <c r="B96" i="16"/>
  <c r="AB96" i="16" s="1"/>
  <c r="B108" i="16"/>
  <c r="B120" i="16"/>
  <c r="B132" i="16"/>
  <c r="B142" i="16"/>
  <c r="V142" i="16" s="1"/>
  <c r="B152" i="16"/>
  <c r="AB152" i="16" s="1"/>
  <c r="B164" i="16"/>
  <c r="B174" i="16"/>
  <c r="AB174" i="16" s="1"/>
  <c r="B184" i="16"/>
  <c r="AB184" i="16" s="1"/>
  <c r="B17" i="16"/>
  <c r="C30" i="16"/>
  <c r="B41" i="16"/>
  <c r="C51" i="16"/>
  <c r="C62" i="16"/>
  <c r="B73" i="16"/>
  <c r="AB73" i="16" s="1"/>
  <c r="C83" i="16"/>
  <c r="AB83" i="16" s="1"/>
  <c r="C94" i="16"/>
  <c r="B105" i="16"/>
  <c r="C115" i="16"/>
  <c r="C126" i="16"/>
  <c r="V126" i="16" s="1"/>
  <c r="F126" i="16" s="1"/>
  <c r="B137" i="16"/>
  <c r="C147" i="16"/>
  <c r="C158" i="16"/>
  <c r="V158" i="16" s="1"/>
  <c r="J158" i="16" s="1"/>
  <c r="B169" i="16"/>
  <c r="C179" i="16"/>
  <c r="C189" i="16"/>
  <c r="AB189" i="16" s="1"/>
  <c r="C197" i="16"/>
  <c r="C205" i="16"/>
  <c r="AB205" i="16" s="1"/>
  <c r="C213" i="16"/>
  <c r="C221" i="16"/>
  <c r="C229" i="16"/>
  <c r="V229" i="16" s="1"/>
  <c r="C237" i="16"/>
  <c r="AB237" i="16" s="1"/>
  <c r="C245" i="16"/>
  <c r="C253" i="16"/>
  <c r="C261" i="16"/>
  <c r="C269" i="16"/>
  <c r="C277" i="16"/>
  <c r="AB277" i="16" s="1"/>
  <c r="C285" i="16"/>
  <c r="C293" i="16"/>
  <c r="C301" i="16"/>
  <c r="C309" i="16"/>
  <c r="B7" i="16"/>
  <c r="C17" i="16"/>
  <c r="C28" i="16"/>
  <c r="B39" i="16"/>
  <c r="C49" i="16"/>
  <c r="C60" i="16"/>
  <c r="B71" i="16"/>
  <c r="C81" i="16"/>
  <c r="C92" i="16"/>
  <c r="B103" i="16"/>
  <c r="C113" i="16"/>
  <c r="C124" i="16"/>
  <c r="B135" i="16"/>
  <c r="V135" i="16" s="1"/>
  <c r="F135" i="16" s="1"/>
  <c r="C145" i="16"/>
  <c r="C156" i="16"/>
  <c r="C169" i="16"/>
  <c r="C180" i="16"/>
  <c r="B198" i="16"/>
  <c r="V198" i="16" s="1"/>
  <c r="I198" i="16" s="1"/>
  <c r="B216" i="16"/>
  <c r="B232" i="16"/>
  <c r="AB232" i="16" s="1"/>
  <c r="B250" i="16"/>
  <c r="B268" i="16"/>
  <c r="AB268" i="16" s="1"/>
  <c r="B13" i="16"/>
  <c r="C23" i="16"/>
  <c r="C34" i="16"/>
  <c r="V34" i="16" s="1"/>
  <c r="B45" i="16"/>
  <c r="V45" i="16" s="1"/>
  <c r="C55" i="16"/>
  <c r="C66" i="16"/>
  <c r="B77" i="16"/>
  <c r="V77" i="16" s="1"/>
  <c r="C87" i="16"/>
  <c r="C98" i="16"/>
  <c r="B109" i="16"/>
  <c r="C119" i="16"/>
  <c r="C130" i="16"/>
  <c r="B141" i="16"/>
  <c r="AB141" i="16" s="1"/>
  <c r="C151" i="16"/>
  <c r="AB151" i="16" s="1"/>
  <c r="C162" i="16"/>
  <c r="B173" i="16"/>
  <c r="D35" i="10"/>
  <c r="B25" i="16"/>
  <c r="C14" i="16"/>
  <c r="B186" i="16"/>
  <c r="B178" i="16"/>
  <c r="V178" i="16" s="1"/>
  <c r="B170" i="16"/>
  <c r="B162" i="16"/>
  <c r="B154" i="16"/>
  <c r="B146" i="16"/>
  <c r="B138" i="16"/>
  <c r="V138" i="16" s="1"/>
  <c r="H138" i="16" s="1"/>
  <c r="B130" i="16"/>
  <c r="B122" i="16"/>
  <c r="B114" i="16"/>
  <c r="V114" i="16" s="1"/>
  <c r="B104" i="16"/>
  <c r="V104" i="16" s="1"/>
  <c r="J104" i="16" s="1"/>
  <c r="B92" i="16"/>
  <c r="B82" i="16"/>
  <c r="V82" i="16" s="1"/>
  <c r="E82" i="16" s="1"/>
  <c r="X82" i="16" s="1"/>
  <c r="B72" i="16"/>
  <c r="B60" i="16"/>
  <c r="B50" i="16"/>
  <c r="B40" i="16"/>
  <c r="V40" i="16" s="1"/>
  <c r="E40" i="16" s="1"/>
  <c r="X40" i="16" s="1"/>
  <c r="B28" i="16"/>
  <c r="B18" i="16"/>
  <c r="B8" i="16"/>
  <c r="B110" i="16"/>
  <c r="V110" i="16" s="1"/>
  <c r="G110" i="16" s="1"/>
  <c r="B102" i="16"/>
  <c r="B94" i="16"/>
  <c r="AB94" i="16" s="1"/>
  <c r="B86" i="16"/>
  <c r="B78" i="16"/>
  <c r="B70" i="16"/>
  <c r="AB70" i="16" s="1"/>
  <c r="B62" i="16"/>
  <c r="B54" i="16"/>
  <c r="B46" i="16"/>
  <c r="B38" i="16"/>
  <c r="V38" i="16" s="1"/>
  <c r="B30" i="16"/>
  <c r="B22" i="16"/>
  <c r="B14" i="16"/>
  <c r="A27" i="10"/>
  <c r="A16" i="10"/>
  <c r="B35" i="4"/>
  <c r="A23" i="10" s="1"/>
  <c r="H1428" i="16"/>
  <c r="I1428" i="16"/>
  <c r="R1428" i="16"/>
  <c r="C2" i="10"/>
  <c r="H61" i="10"/>
  <c r="D61" i="10" s="1"/>
  <c r="A15" i="10"/>
  <c r="E1768" i="16"/>
  <c r="X1768" i="16" s="1"/>
  <c r="G1640" i="16"/>
  <c r="I1234" i="16"/>
  <c r="G2488" i="16"/>
  <c r="G1070" i="16"/>
  <c r="G2186" i="16"/>
  <c r="E1452" i="16"/>
  <c r="X1452" i="16" s="1"/>
  <c r="H2296" i="16"/>
  <c r="E1608" i="16"/>
  <c r="X1608" i="16" s="1"/>
  <c r="H1420" i="16"/>
  <c r="F1732" i="16"/>
  <c r="R2378" i="16"/>
  <c r="J1164" i="16"/>
  <c r="R1190" i="16"/>
  <c r="F1190" i="16"/>
  <c r="G1364" i="16"/>
  <c r="R1380" i="16"/>
  <c r="G1490" i="16"/>
  <c r="R1640" i="16"/>
  <c r="H1754" i="16"/>
  <c r="R1994" i="16"/>
  <c r="J1994" i="16"/>
  <c r="G2142" i="16"/>
  <c r="F2360" i="16"/>
  <c r="R2360" i="16"/>
  <c r="H1912" i="16"/>
  <c r="J1358" i="16"/>
  <c r="F1170" i="16"/>
  <c r="R1930" i="16"/>
  <c r="J2378" i="16"/>
  <c r="F1158" i="16"/>
  <c r="E1158" i="16"/>
  <c r="X1158" i="16" s="1"/>
  <c r="H1192" i="16"/>
  <c r="R1400" i="16"/>
  <c r="J1400" i="16"/>
  <c r="G1426" i="16"/>
  <c r="E1450" i="16"/>
  <c r="X1450" i="16" s="1"/>
  <c r="F1572" i="16"/>
  <c r="E1586" i="16"/>
  <c r="X1586" i="16" s="1"/>
  <c r="I1652" i="16"/>
  <c r="E1714" i="16"/>
  <c r="X1714" i="16" s="1"/>
  <c r="G1748" i="16"/>
  <c r="J1768" i="16"/>
  <c r="I1768" i="16"/>
  <c r="H1792" i="16"/>
  <c r="R1796" i="16"/>
  <c r="E1802" i="16"/>
  <c r="X1802" i="16" s="1"/>
  <c r="J1802" i="16"/>
  <c r="F1836" i="16"/>
  <c r="J1878" i="16"/>
  <c r="I1912" i="16"/>
  <c r="G2014" i="16"/>
  <c r="R2128" i="16"/>
  <c r="J2128" i="16"/>
  <c r="F2250" i="16"/>
  <c r="J2314" i="16"/>
  <c r="H2418" i="16"/>
  <c r="G2424" i="16"/>
  <c r="H2424" i="16"/>
  <c r="I2488" i="16"/>
  <c r="F2488" i="16"/>
  <c r="J1591" i="16"/>
  <c r="R1769" i="16"/>
  <c r="E1793" i="16"/>
  <c r="X1793" i="16" s="1"/>
  <c r="I1077" i="16"/>
  <c r="J2442" i="16"/>
  <c r="E1930" i="16"/>
  <c r="X1930" i="16" s="1"/>
  <c r="F2162" i="16"/>
  <c r="G2226" i="16"/>
  <c r="I2162" i="16"/>
  <c r="G1077" i="16"/>
  <c r="E1121" i="16"/>
  <c r="X1121" i="16" s="1"/>
  <c r="J1155" i="16"/>
  <c r="G1373" i="16"/>
  <c r="E1373" i="16"/>
  <c r="X1373" i="16" s="1"/>
  <c r="J1586" i="16"/>
  <c r="F1789" i="16"/>
  <c r="R1789" i="16"/>
  <c r="R2186" i="16"/>
  <c r="E2226" i="16"/>
  <c r="X2226" i="16" s="1"/>
  <c r="E2442" i="16"/>
  <c r="X2442" i="16" s="1"/>
  <c r="C47" i="10"/>
  <c r="C61" i="10"/>
  <c r="C38" i="10"/>
  <c r="G1460" i="16"/>
  <c r="F1460" i="16"/>
  <c r="R1460" i="16"/>
  <c r="E1460" i="16"/>
  <c r="X1460" i="16" s="1"/>
  <c r="I1095" i="16"/>
  <c r="E1095" i="16"/>
  <c r="X1095" i="16" s="1"/>
  <c r="G1095" i="16"/>
  <c r="H1095" i="16"/>
  <c r="R1095" i="16"/>
  <c r="B52" i="4"/>
  <c r="A37" i="10" s="1"/>
  <c r="B46" i="4"/>
  <c r="A32" i="10" s="1"/>
  <c r="B64" i="4"/>
  <c r="A47" i="10" s="1"/>
  <c r="G2314" i="16"/>
  <c r="F2482" i="16"/>
  <c r="H1380" i="16"/>
  <c r="E1130" i="16"/>
  <c r="X1130" i="16" s="1"/>
  <c r="H1218" i="16"/>
  <c r="I1064" i="16"/>
  <c r="E1428" i="16"/>
  <c r="X1428" i="16" s="1"/>
  <c r="G2442" i="16"/>
  <c r="I1926" i="16"/>
  <c r="F2040" i="16"/>
  <c r="E1190" i="16"/>
  <c r="X1190" i="16" s="1"/>
  <c r="H1234" i="16"/>
  <c r="F1346" i="16"/>
  <c r="H1364" i="16"/>
  <c r="R1490" i="16"/>
  <c r="I1490" i="16"/>
  <c r="I1640" i="16"/>
  <c r="J1640" i="16"/>
  <c r="I1708" i="16"/>
  <c r="I1754" i="16"/>
  <c r="E1754" i="16"/>
  <c r="X1754" i="16" s="1"/>
  <c r="H1970" i="16"/>
  <c r="F1994" i="16"/>
  <c r="E2024" i="16"/>
  <c r="X2024" i="16" s="1"/>
  <c r="E2146" i="16"/>
  <c r="X2146" i="16" s="1"/>
  <c r="J2232" i="16"/>
  <c r="I2360" i="16"/>
  <c r="E1076" i="16"/>
  <c r="X1076" i="16" s="1"/>
  <c r="F2226" i="16"/>
  <c r="E1096" i="16"/>
  <c r="X1096" i="16" s="1"/>
  <c r="I1460" i="16"/>
  <c r="J1428" i="16"/>
  <c r="J2162" i="16"/>
  <c r="F2058" i="16"/>
  <c r="H1090" i="16"/>
  <c r="R1106" i="16"/>
  <c r="R1158" i="16"/>
  <c r="G1400" i="16"/>
  <c r="H1450" i="16"/>
  <c r="E1572" i="16"/>
  <c r="X1572" i="16" s="1"/>
  <c r="G1572" i="16"/>
  <c r="E1636" i="16"/>
  <c r="X1636" i="16" s="1"/>
  <c r="F1652" i="16"/>
  <c r="J1652" i="16"/>
  <c r="R1748" i="16"/>
  <c r="F1768" i="16"/>
  <c r="J1796" i="16"/>
  <c r="E1912" i="16"/>
  <c r="X1912" i="16" s="1"/>
  <c r="F2128" i="16"/>
  <c r="G2418" i="16"/>
  <c r="E2424" i="16"/>
  <c r="X2424" i="16" s="1"/>
  <c r="G2482" i="16"/>
  <c r="H2355" i="16"/>
  <c r="I1789" i="16"/>
  <c r="H1155" i="16"/>
  <c r="R2058" i="16"/>
  <c r="F1077" i="16"/>
  <c r="I1930" i="16"/>
  <c r="J1077" i="16"/>
  <c r="I1373" i="16"/>
  <c r="F1714" i="16"/>
  <c r="E1789" i="16"/>
  <c r="X1789" i="16" s="1"/>
  <c r="F1930" i="16"/>
  <c r="E1191" i="16"/>
  <c r="X1191" i="16" s="1"/>
  <c r="H1191" i="16"/>
  <c r="G1191" i="16"/>
  <c r="AB292" i="16"/>
  <c r="AB91" i="16"/>
  <c r="V134" i="16"/>
  <c r="V91" i="16"/>
  <c r="AB140" i="16"/>
  <c r="AB116" i="16"/>
  <c r="AB44" i="16"/>
  <c r="AB281" i="16"/>
  <c r="AB201" i="16"/>
  <c r="V316" i="16"/>
  <c r="V140" i="16"/>
  <c r="V44" i="16"/>
  <c r="V281" i="16"/>
  <c r="V116" i="16"/>
  <c r="AB134" i="16"/>
  <c r="C45" i="10"/>
  <c r="C22" i="10"/>
  <c r="C48" i="10"/>
  <c r="C43" i="10"/>
  <c r="C28" i="10"/>
  <c r="F46" i="10"/>
  <c r="H46" i="10" s="1"/>
  <c r="F36" i="10"/>
  <c r="H36" i="10" s="1"/>
  <c r="F41" i="10"/>
  <c r="H41" i="10" s="1"/>
  <c r="F50" i="10"/>
  <c r="H26" i="10"/>
  <c r="F31" i="10"/>
  <c r="H31" i="10" s="1"/>
  <c r="F63" i="10"/>
  <c r="C15"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524" i="16"/>
  <c r="X518" i="16"/>
  <c r="X566" i="16"/>
  <c r="X446" i="16"/>
  <c r="X492" i="16"/>
  <c r="X452" i="16"/>
  <c r="X482" i="16"/>
  <c r="X420" i="16"/>
  <c r="X458" i="16"/>
  <c r="X496" i="16"/>
  <c r="X528" i="16"/>
  <c r="X380" i="16"/>
  <c r="X322" i="16"/>
  <c r="X372" i="16"/>
  <c r="X404" i="16"/>
  <c r="X408" i="16"/>
  <c r="X472" i="16"/>
  <c r="X500" i="16"/>
  <c r="X526" i="16"/>
  <c r="X338" i="16"/>
  <c r="X350" i="16"/>
  <c r="X502" i="16"/>
  <c r="X514" i="16"/>
  <c r="X456" i="16"/>
  <c r="X360" i="16"/>
  <c r="X414" i="16"/>
  <c r="X486" i="16"/>
  <c r="X352" i="16"/>
  <c r="X422" i="16"/>
  <c r="X320" i="16"/>
  <c r="X570" i="16"/>
  <c r="X538" i="16"/>
  <c r="X334" i="16"/>
  <c r="X498" i="16"/>
  <c r="X336" i="16"/>
  <c r="X328" i="16"/>
  <c r="X378" i="16"/>
  <c r="X382" i="16"/>
  <c r="X540" i="16"/>
  <c r="X546" i="16"/>
  <c r="X326" i="16"/>
  <c r="X342" i="16"/>
  <c r="X346" i="16"/>
  <c r="X348" i="16"/>
  <c r="X356" i="16"/>
  <c r="X440" i="16"/>
  <c r="X548" i="16"/>
  <c r="X506" i="16"/>
  <c r="X324" i="16"/>
  <c r="X344" i="16"/>
  <c r="X386" i="16"/>
  <c r="X406" i="16"/>
  <c r="X416" i="16"/>
  <c r="X466" i="16"/>
  <c r="X476" i="16"/>
  <c r="X504" i="16"/>
  <c r="X544" i="16"/>
  <c r="X484" i="16"/>
  <c r="X462" i="16"/>
  <c r="X556" i="16"/>
  <c r="X478" i="16"/>
  <c r="X460" i="16"/>
  <c r="X436" i="16"/>
  <c r="X450" i="16"/>
  <c r="X438" i="16"/>
  <c r="X522" i="16"/>
  <c r="X340"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20" i="10"/>
  <c r="D20" i="10"/>
  <c r="S200" i="16"/>
  <c r="T158" i="16"/>
  <c r="T159" i="16"/>
  <c r="T104" i="16"/>
  <c r="T167" i="16"/>
  <c r="V168" i="16" l="1"/>
  <c r="H168" i="16" s="1"/>
  <c r="AB9" i="16"/>
  <c r="AB207" i="16"/>
  <c r="AB271" i="16"/>
  <c r="AB214" i="16"/>
  <c r="AB212" i="16"/>
  <c r="V111" i="16"/>
  <c r="F111" i="16" s="1"/>
  <c r="V143" i="16"/>
  <c r="J143" i="16" s="1"/>
  <c r="V97" i="16"/>
  <c r="G97" i="16" s="1"/>
  <c r="V41" i="16"/>
  <c r="R41" i="16" s="1"/>
  <c r="AB225" i="16"/>
  <c r="V313" i="16"/>
  <c r="G313" i="16" s="1"/>
  <c r="V19" i="16"/>
  <c r="I19" i="16" s="1"/>
  <c r="AB16" i="16"/>
  <c r="AB15" i="16"/>
  <c r="AB188" i="16"/>
  <c r="AB78" i="16"/>
  <c r="AB261" i="16"/>
  <c r="AB115" i="16"/>
  <c r="AB242" i="16"/>
  <c r="AB306" i="16"/>
  <c r="AB58" i="16"/>
  <c r="AB157" i="16"/>
  <c r="AB302" i="16"/>
  <c r="V57" i="16"/>
  <c r="F57" i="16" s="1"/>
  <c r="V258" i="16"/>
  <c r="G258" i="16" s="1"/>
  <c r="V16" i="16"/>
  <c r="J16" i="16" s="1"/>
  <c r="V23" i="16"/>
  <c r="R23" i="16" s="1"/>
  <c r="AB204" i="16"/>
  <c r="AB293" i="16"/>
  <c r="V63" i="16"/>
  <c r="R63" i="16" s="1"/>
  <c r="V15" i="16"/>
  <c r="J15" i="16" s="1"/>
  <c r="V112" i="16"/>
  <c r="R112" i="16" s="1"/>
  <c r="V188" i="16"/>
  <c r="J188" i="16" s="1"/>
  <c r="AB262" i="16"/>
  <c r="AB313" i="16"/>
  <c r="AB206" i="16"/>
  <c r="V20" i="16"/>
  <c r="I20" i="16" s="1"/>
  <c r="V133" i="16"/>
  <c r="E133" i="16" s="1"/>
  <c r="AB37" i="16"/>
  <c r="V286" i="16"/>
  <c r="R286" i="16" s="1"/>
  <c r="V35" i="16"/>
  <c r="H35" i="16" s="1"/>
  <c r="AB167" i="16"/>
  <c r="V240" i="16"/>
  <c r="E240" i="16" s="1"/>
  <c r="V243" i="16"/>
  <c r="G243" i="16" s="1"/>
  <c r="V209" i="16"/>
  <c r="J209" i="16" s="1"/>
  <c r="V226" i="16"/>
  <c r="I226" i="16" s="1"/>
  <c r="AB290" i="16"/>
  <c r="AB311" i="16"/>
  <c r="V249" i="16"/>
  <c r="R249" i="16" s="1"/>
  <c r="AB84" i="16"/>
  <c r="V248" i="16"/>
  <c r="E248" i="16" s="1"/>
  <c r="V204" i="16"/>
  <c r="R204" i="16" s="1"/>
  <c r="AB296" i="16"/>
  <c r="V95" i="16"/>
  <c r="H95" i="16" s="1"/>
  <c r="AB278" i="16"/>
  <c r="AB122" i="16"/>
  <c r="AB187" i="16"/>
  <c r="V61" i="16"/>
  <c r="G61" i="16" s="1"/>
  <c r="V175" i="16"/>
  <c r="E175" i="16" s="1"/>
  <c r="AB274" i="16"/>
  <c r="V101" i="16"/>
  <c r="G101" i="16" s="1"/>
  <c r="V272" i="16"/>
  <c r="I272" i="16" s="1"/>
  <c r="V301" i="16"/>
  <c r="J301" i="16" s="1"/>
  <c r="AB248" i="16"/>
  <c r="AB285" i="16"/>
  <c r="V221" i="16"/>
  <c r="G221" i="16" s="1"/>
  <c r="V6" i="16"/>
  <c r="F6" i="16" s="1"/>
  <c r="AB303" i="16"/>
  <c r="V276" i="16"/>
  <c r="F276" i="16" s="1"/>
  <c r="V289" i="16"/>
  <c r="I289" i="16" s="1"/>
  <c r="AB203" i="16"/>
  <c r="V201" i="16"/>
  <c r="J201" i="16" s="1"/>
  <c r="AB208" i="16"/>
  <c r="AB97" i="16"/>
  <c r="V310" i="16"/>
  <c r="F310" i="16" s="1"/>
  <c r="V29" i="16"/>
  <c r="G29" i="16" s="1"/>
  <c r="V195" i="16"/>
  <c r="G195" i="16" s="1"/>
  <c r="AB226" i="16"/>
  <c r="V90" i="16"/>
  <c r="G90" i="16" s="1"/>
  <c r="AB153" i="16"/>
  <c r="AB288" i="16"/>
  <c r="V287" i="16"/>
  <c r="G287" i="16" s="1"/>
  <c r="AB251" i="16"/>
  <c r="V212" i="16"/>
  <c r="F212" i="16" s="1"/>
  <c r="AB286" i="16"/>
  <c r="V265" i="16"/>
  <c r="G265" i="16" s="1"/>
  <c r="V259" i="16"/>
  <c r="G259" i="16" s="1"/>
  <c r="V232" i="16"/>
  <c r="E232" i="16" s="1"/>
  <c r="AB79" i="16"/>
  <c r="AB254" i="16"/>
  <c r="AB291" i="16"/>
  <c r="AB139" i="16"/>
  <c r="V303" i="16"/>
  <c r="G303" i="16" s="1"/>
  <c r="V203" i="16"/>
  <c r="G203" i="16" s="1"/>
  <c r="AB111" i="16"/>
  <c r="V220" i="16"/>
  <c r="I220" i="16" s="1"/>
  <c r="AB173" i="16"/>
  <c r="AB164" i="16"/>
  <c r="V210" i="16"/>
  <c r="E210" i="16" s="1"/>
  <c r="AB165" i="16"/>
  <c r="AB12" i="16"/>
  <c r="V257" i="16"/>
  <c r="I257" i="16" s="1"/>
  <c r="AB264" i="16"/>
  <c r="V196" i="16"/>
  <c r="I196" i="16" s="1"/>
  <c r="AB144" i="16"/>
  <c r="V208" i="16"/>
  <c r="R208" i="16" s="1"/>
  <c r="AB19" i="16"/>
  <c r="V267" i="16"/>
  <c r="H267" i="16" s="1"/>
  <c r="AB238" i="16"/>
  <c r="V236" i="16"/>
  <c r="AB197" i="16"/>
  <c r="V100" i="16"/>
  <c r="G100" i="16" s="1"/>
  <c r="AB252" i="16"/>
  <c r="V261" i="16"/>
  <c r="H261" i="16" s="1"/>
  <c r="V225" i="16"/>
  <c r="I225" i="16" s="1"/>
  <c r="V123" i="16"/>
  <c r="E123" i="16" s="1"/>
  <c r="AB304" i="16"/>
  <c r="AB228" i="16"/>
  <c r="AB127" i="16"/>
  <c r="V182" i="16"/>
  <c r="G182" i="16" s="1"/>
  <c r="V12" i="16"/>
  <c r="F12" i="16" s="1"/>
  <c r="AB170" i="16"/>
  <c r="AB39" i="16"/>
  <c r="AB309" i="16"/>
  <c r="AB179" i="16"/>
  <c r="V137" i="16"/>
  <c r="G137" i="16" s="1"/>
  <c r="V311" i="16"/>
  <c r="G311" i="16" s="1"/>
  <c r="AB235" i="16"/>
  <c r="V254" i="16"/>
  <c r="E254" i="16" s="1"/>
  <c r="V268" i="16"/>
  <c r="R268" i="16" s="1"/>
  <c r="AB233" i="16"/>
  <c r="V190" i="16"/>
  <c r="F190" i="16" s="1"/>
  <c r="V173" i="16"/>
  <c r="I173" i="16" s="1"/>
  <c r="AB101" i="16"/>
  <c r="V299" i="16"/>
  <c r="R299" i="16" s="1"/>
  <c r="AB75" i="16"/>
  <c r="AB270" i="16"/>
  <c r="AB210" i="16"/>
  <c r="AB158" i="16"/>
  <c r="V172" i="16"/>
  <c r="R172" i="16" s="1"/>
  <c r="AB196" i="16"/>
  <c r="R158" i="16"/>
  <c r="AB200" i="16"/>
  <c r="V76" i="16"/>
  <c r="G76" i="16" s="1"/>
  <c r="AB272" i="16"/>
  <c r="V42" i="16"/>
  <c r="V176" i="16"/>
  <c r="J176" i="16" s="1"/>
  <c r="AB30" i="16"/>
  <c r="H158" i="16"/>
  <c r="V73" i="16"/>
  <c r="V131" i="16"/>
  <c r="F131" i="16" s="1"/>
  <c r="V284" i="16"/>
  <c r="G284" i="16" s="1"/>
  <c r="AB163" i="16"/>
  <c r="AB100" i="16"/>
  <c r="V155" i="16"/>
  <c r="I155" i="16" s="1"/>
  <c r="AB256" i="16"/>
  <c r="V275" i="16"/>
  <c r="G275" i="16" s="1"/>
  <c r="AB72" i="16"/>
  <c r="V216" i="16"/>
  <c r="F216" i="16" s="1"/>
  <c r="V156" i="16"/>
  <c r="J156" i="16" s="1"/>
  <c r="V113" i="16"/>
  <c r="R113" i="16" s="1"/>
  <c r="V71" i="16"/>
  <c r="I71" i="16" s="1"/>
  <c r="V269" i="16"/>
  <c r="E269" i="16" s="1"/>
  <c r="V161" i="16"/>
  <c r="H161" i="16" s="1"/>
  <c r="AB223" i="16"/>
  <c r="AB192" i="16"/>
  <c r="AB99" i="16"/>
  <c r="AB26" i="16"/>
  <c r="V125" i="16"/>
  <c r="G125" i="16" s="1"/>
  <c r="V252" i="16"/>
  <c r="R252" i="16" s="1"/>
  <c r="AB211" i="16"/>
  <c r="V170" i="16"/>
  <c r="E170" i="16" s="1"/>
  <c r="V293" i="16"/>
  <c r="I293" i="16" s="1"/>
  <c r="V5" i="16"/>
  <c r="E5" i="16" s="1"/>
  <c r="AB147" i="16"/>
  <c r="V108" i="16"/>
  <c r="G108" i="16" s="1"/>
  <c r="V165" i="16"/>
  <c r="G165" i="16" s="1"/>
  <c r="V264" i="16"/>
  <c r="V37" i="16"/>
  <c r="G37" i="16" s="1"/>
  <c r="V25" i="16"/>
  <c r="J25" i="16" s="1"/>
  <c r="V109" i="16"/>
  <c r="E109" i="16" s="1"/>
  <c r="AB81" i="16"/>
  <c r="AB213" i="16"/>
  <c r="V51" i="16"/>
  <c r="G51" i="16" s="1"/>
  <c r="AB36" i="16"/>
  <c r="V106" i="16"/>
  <c r="V251" i="16"/>
  <c r="R251" i="16" s="1"/>
  <c r="AB224" i="16"/>
  <c r="V31" i="16"/>
  <c r="E31" i="16" s="1"/>
  <c r="X31" i="16" s="1"/>
  <c r="AB181" i="16"/>
  <c r="AB279" i="16"/>
  <c r="V308" i="16"/>
  <c r="E308" i="16" s="1"/>
  <c r="AB69" i="16"/>
  <c r="AB307" i="16"/>
  <c r="V193" i="16"/>
  <c r="J193" i="16" s="1"/>
  <c r="V144" i="16"/>
  <c r="R144" i="16" s="1"/>
  <c r="V129" i="16"/>
  <c r="G129" i="16" s="1"/>
  <c r="AB53" i="16"/>
  <c r="AB29" i="16"/>
  <c r="AB310" i="16"/>
  <c r="AB49" i="16"/>
  <c r="AB143" i="16"/>
  <c r="V217" i="16"/>
  <c r="H217" i="16" s="1"/>
  <c r="V79" i="16"/>
  <c r="E79" i="16" s="1"/>
  <c r="X79" i="16" s="1"/>
  <c r="V184" i="16"/>
  <c r="H184" i="16" s="1"/>
  <c r="AB297" i="16"/>
  <c r="AB166" i="16"/>
  <c r="V81" i="16"/>
  <c r="G81" i="16" s="1"/>
  <c r="V215" i="16"/>
  <c r="G215" i="16" s="1"/>
  <c r="V185" i="16"/>
  <c r="J185" i="16" s="1"/>
  <c r="V26" i="16"/>
  <c r="E26" i="16" s="1"/>
  <c r="V181" i="16"/>
  <c r="E181" i="16" s="1"/>
  <c r="AB308" i="16"/>
  <c r="V67" i="16"/>
  <c r="AB249" i="16"/>
  <c r="V211" i="16"/>
  <c r="G211" i="16" s="1"/>
  <c r="V192" i="16"/>
  <c r="G192" i="16" s="1"/>
  <c r="AB51" i="16"/>
  <c r="AB194" i="16"/>
  <c r="V278" i="16"/>
  <c r="F278" i="16" s="1"/>
  <c r="V224" i="16"/>
  <c r="I224" i="16" s="1"/>
  <c r="V72" i="16"/>
  <c r="V56" i="16"/>
  <c r="F56" i="16" s="1"/>
  <c r="V197" i="16"/>
  <c r="R197" i="16" s="1"/>
  <c r="V120" i="16"/>
  <c r="I120" i="16" s="1"/>
  <c r="V273" i="16"/>
  <c r="H273" i="16" s="1"/>
  <c r="V177" i="16"/>
  <c r="F177" i="16" s="1"/>
  <c r="AB102" i="16"/>
  <c r="V279" i="16"/>
  <c r="G279" i="16" s="1"/>
  <c r="V84" i="16"/>
  <c r="F84" i="16" s="1"/>
  <c r="V290" i="16"/>
  <c r="H290" i="16" s="1"/>
  <c r="AB106" i="16"/>
  <c r="V99" i="16"/>
  <c r="G99" i="16" s="1"/>
  <c r="AB209" i="16"/>
  <c r="AB148" i="16"/>
  <c r="V230" i="16"/>
  <c r="G230" i="16" s="1"/>
  <c r="V69" i="16"/>
  <c r="G69" i="16" s="1"/>
  <c r="AB31" i="16"/>
  <c r="V121" i="16"/>
  <c r="F121" i="16" s="1"/>
  <c r="AB22" i="16"/>
  <c r="V54" i="16"/>
  <c r="G54" i="16" s="1"/>
  <c r="V86" i="16"/>
  <c r="F86" i="16" s="1"/>
  <c r="AB8" i="16"/>
  <c r="V50" i="16"/>
  <c r="I50" i="16" s="1"/>
  <c r="V49" i="16"/>
  <c r="J49" i="16" s="1"/>
  <c r="V7" i="16"/>
  <c r="AB253" i="16"/>
  <c r="AB52" i="16"/>
  <c r="V33" i="16"/>
  <c r="E33" i="16" s="1"/>
  <c r="V89" i="16"/>
  <c r="V241" i="16"/>
  <c r="J241" i="16" s="1"/>
  <c r="V314" i="16"/>
  <c r="I314" i="16" s="1"/>
  <c r="AB43" i="16"/>
  <c r="V128" i="16"/>
  <c r="AB239" i="16"/>
  <c r="AB312" i="16"/>
  <c r="V139" i="16"/>
  <c r="I139" i="16" s="1"/>
  <c r="V153" i="16"/>
  <c r="J153" i="16" s="1"/>
  <c r="V127" i="16"/>
  <c r="G127" i="16" s="1"/>
  <c r="AB289" i="16"/>
  <c r="AB108" i="16"/>
  <c r="V18" i="16"/>
  <c r="H18" i="16" s="1"/>
  <c r="AB142" i="16"/>
  <c r="AB129" i="16"/>
  <c r="V247" i="16"/>
  <c r="G247" i="16" s="1"/>
  <c r="AB217" i="16"/>
  <c r="AB218" i="16"/>
  <c r="V227" i="16"/>
  <c r="G227" i="16" s="1"/>
  <c r="AB222" i="16"/>
  <c r="V39" i="16"/>
  <c r="AB46" i="16"/>
  <c r="V146" i="16"/>
  <c r="E146" i="16" s="1"/>
  <c r="V98" i="16"/>
  <c r="R98" i="16" s="1"/>
  <c r="V55" i="16"/>
  <c r="V13" i="16"/>
  <c r="I13" i="16" s="1"/>
  <c r="AB132" i="16"/>
  <c r="V80" i="16"/>
  <c r="R80" i="16" s="1"/>
  <c r="V24" i="16"/>
  <c r="AB180" i="16"/>
  <c r="AB161" i="16"/>
  <c r="V103" i="16"/>
  <c r="G103" i="16" s="1"/>
  <c r="AB234" i="16"/>
  <c r="AB298" i="16"/>
  <c r="V64" i="16"/>
  <c r="E64" i="16" s="1"/>
  <c r="X64" i="16" s="1"/>
  <c r="V107" i="16"/>
  <c r="G107" i="16" s="1"/>
  <c r="AB246" i="16"/>
  <c r="AB314" i="16"/>
  <c r="AB245" i="16"/>
  <c r="AB65" i="16"/>
  <c r="V271" i="16"/>
  <c r="G271" i="16" s="1"/>
  <c r="AB93" i="16"/>
  <c r="V300" i="16"/>
  <c r="H300" i="16" s="1"/>
  <c r="V27" i="16"/>
  <c r="G27" i="16" s="1"/>
  <c r="V235" i="16"/>
  <c r="V307" i="16"/>
  <c r="G307" i="16" s="1"/>
  <c r="V36" i="16"/>
  <c r="I36" i="16" s="1"/>
  <c r="V154" i="16"/>
  <c r="J154" i="16" s="1"/>
  <c r="V87" i="16"/>
  <c r="H87" i="16" s="1"/>
  <c r="V145" i="16"/>
  <c r="J145" i="16" s="1"/>
  <c r="V164" i="16"/>
  <c r="G164" i="16" s="1"/>
  <c r="V10" i="16"/>
  <c r="H10" i="16" s="1"/>
  <c r="V68" i="16"/>
  <c r="V136" i="16"/>
  <c r="J136" i="16" s="1"/>
  <c r="V11" i="16"/>
  <c r="H11" i="16" s="1"/>
  <c r="V32" i="16"/>
  <c r="E32" i="16" s="1"/>
  <c r="V160" i="16"/>
  <c r="AB280" i="16"/>
  <c r="AB64" i="16"/>
  <c r="V118" i="16"/>
  <c r="E118" i="16" s="1"/>
  <c r="V141" i="16"/>
  <c r="AB45" i="16"/>
  <c r="AB229" i="16"/>
  <c r="E158" i="16"/>
  <c r="V60" i="16"/>
  <c r="I60" i="16" s="1"/>
  <c r="V119" i="16"/>
  <c r="F119" i="16" s="1"/>
  <c r="AB199" i="16"/>
  <c r="V186" i="16"/>
  <c r="E186" i="16" s="1"/>
  <c r="AB305" i="16"/>
  <c r="V115" i="16"/>
  <c r="G115" i="16" s="1"/>
  <c r="AB120" i="16"/>
  <c r="V306" i="16"/>
  <c r="H306" i="16" s="1"/>
  <c r="AB10" i="16"/>
  <c r="AB82" i="16"/>
  <c r="V174" i="16"/>
  <c r="H174" i="16" s="1"/>
  <c r="V47" i="16"/>
  <c r="V147" i="16"/>
  <c r="AB104" i="16"/>
  <c r="V171" i="16"/>
  <c r="R171" i="16" s="1"/>
  <c r="V239" i="16"/>
  <c r="V149" i="16"/>
  <c r="H149" i="16" s="1"/>
  <c r="AB241" i="16"/>
  <c r="AB20" i="16"/>
  <c r="AB269" i="16"/>
  <c r="AB71" i="16"/>
  <c r="AB159" i="16"/>
  <c r="V246" i="16"/>
  <c r="R246" i="16" s="1"/>
  <c r="AB62" i="16"/>
  <c r="AB32" i="16"/>
  <c r="AB295" i="16"/>
  <c r="AB156" i="16"/>
  <c r="V122" i="16"/>
  <c r="J122" i="16" s="1"/>
  <c r="G126" i="16"/>
  <c r="J126" i="16"/>
  <c r="V285" i="16"/>
  <c r="E285" i="16" s="1"/>
  <c r="V207" i="16"/>
  <c r="H207" i="16" s="1"/>
  <c r="V255" i="16"/>
  <c r="G255" i="16" s="1"/>
  <c r="V298" i="16"/>
  <c r="E298" i="16" s="1"/>
  <c r="V85" i="16"/>
  <c r="F85" i="16" s="1"/>
  <c r="AB294" i="16"/>
  <c r="AB154" i="16"/>
  <c r="E126" i="16"/>
  <c r="X126" i="16" s="1"/>
  <c r="AB60" i="16"/>
  <c r="AB198" i="16"/>
  <c r="AB221" i="16"/>
  <c r="AB283" i="16"/>
  <c r="V83" i="16"/>
  <c r="G83" i="16" s="1"/>
  <c r="V237" i="16"/>
  <c r="G237" i="16" s="1"/>
  <c r="AB24" i="16"/>
  <c r="AB80" i="16"/>
  <c r="V223" i="16"/>
  <c r="G223" i="16" s="1"/>
  <c r="V234" i="16"/>
  <c r="AB287" i="16"/>
  <c r="AB98" i="16"/>
  <c r="AB113" i="16"/>
  <c r="V219" i="16"/>
  <c r="G219" i="16" s="1"/>
  <c r="AB13" i="16"/>
  <c r="AB21" i="16"/>
  <c r="AB55" i="16"/>
  <c r="R126" i="16"/>
  <c r="AB103" i="16"/>
  <c r="AB119" i="16"/>
  <c r="V117" i="16"/>
  <c r="E117" i="16" s="1"/>
  <c r="AB231" i="16"/>
  <c r="AB263" i="16"/>
  <c r="V191" i="16"/>
  <c r="G191" i="16" s="1"/>
  <c r="AB216" i="16"/>
  <c r="V183" i="16"/>
  <c r="G183" i="16" s="1"/>
  <c r="AB301" i="16"/>
  <c r="AB266" i="16"/>
  <c r="V180" i="16"/>
  <c r="G180" i="16" s="1"/>
  <c r="V48" i="16"/>
  <c r="AB28" i="16"/>
  <c r="AB105" i="16"/>
  <c r="AB17" i="16"/>
  <c r="AB145" i="16"/>
  <c r="AB202" i="16"/>
  <c r="AB126" i="16"/>
  <c r="AB107" i="16"/>
  <c r="H126" i="16"/>
  <c r="V59" i="16"/>
  <c r="G59" i="16" s="1"/>
  <c r="AB41" i="16"/>
  <c r="V205" i="16"/>
  <c r="V244" i="16"/>
  <c r="I244" i="16" s="1"/>
  <c r="AB77" i="16"/>
  <c r="I126" i="16"/>
  <c r="I158" i="16"/>
  <c r="V66" i="16"/>
  <c r="G66" i="16" s="1"/>
  <c r="V169" i="16"/>
  <c r="G169" i="16" s="1"/>
  <c r="V124" i="16"/>
  <c r="G124" i="16" s="1"/>
  <c r="V253" i="16"/>
  <c r="G253" i="16" s="1"/>
  <c r="V105" i="16"/>
  <c r="J105" i="16" s="1"/>
  <c r="V52" i="16"/>
  <c r="I52" i="16" s="1"/>
  <c r="V189" i="16"/>
  <c r="G189" i="16" s="1"/>
  <c r="AB40" i="16"/>
  <c r="AB136" i="16"/>
  <c r="V242" i="16"/>
  <c r="J242" i="16" s="1"/>
  <c r="AB260" i="16"/>
  <c r="AB34" i="16"/>
  <c r="AB61" i="16"/>
  <c r="V315" i="16"/>
  <c r="R315" i="16" s="1"/>
  <c r="AB135" i="16"/>
  <c r="V28" i="16"/>
  <c r="F28" i="16" s="1"/>
  <c r="V280" i="16"/>
  <c r="R280" i="16" s="1"/>
  <c r="AB7" i="16"/>
  <c r="AB14" i="16"/>
  <c r="V17" i="16"/>
  <c r="F17" i="16" s="1"/>
  <c r="AB6" i="16"/>
  <c r="V263" i="16"/>
  <c r="G263" i="16" s="1"/>
  <c r="V295" i="16"/>
  <c r="G295" i="16" s="1"/>
  <c r="V274" i="16"/>
  <c r="E274" i="16" s="1"/>
  <c r="AB11" i="16"/>
  <c r="AB273" i="16"/>
  <c r="AB68" i="16"/>
  <c r="AB177" i="16"/>
  <c r="AB175" i="16"/>
  <c r="V152" i="16"/>
  <c r="H152" i="16" s="1"/>
  <c r="V62" i="16"/>
  <c r="I62" i="16" s="1"/>
  <c r="V199" i="16"/>
  <c r="G199" i="16" s="1"/>
  <c r="V132" i="16"/>
  <c r="E132" i="16" s="1"/>
  <c r="AB186" i="16"/>
  <c r="AB250" i="16"/>
  <c r="AB160" i="16"/>
  <c r="V22" i="16"/>
  <c r="R22" i="16" s="1"/>
  <c r="AB114" i="16"/>
  <c r="AB178" i="16"/>
  <c r="V187" i="16"/>
  <c r="G187" i="16" s="1"/>
  <c r="AB63" i="16"/>
  <c r="V92" i="16"/>
  <c r="E92" i="16" s="1"/>
  <c r="AB162" i="16"/>
  <c r="AB137" i="16"/>
  <c r="AB169" i="16"/>
  <c r="AB88" i="16"/>
  <c r="V43" i="16"/>
  <c r="H43" i="16" s="1"/>
  <c r="V150" i="16"/>
  <c r="J150" i="16" s="1"/>
  <c r="V282" i="16"/>
  <c r="E282" i="16" s="1"/>
  <c r="AB66" i="16"/>
  <c r="AB138" i="16"/>
  <c r="AB109" i="16"/>
  <c r="V74" i="16"/>
  <c r="R74" i="16" s="1"/>
  <c r="V96" i="16"/>
  <c r="G96" i="16" s="1"/>
  <c r="V202" i="16"/>
  <c r="V179" i="16"/>
  <c r="I179" i="16" s="1"/>
  <c r="V213" i="16"/>
  <c r="F213" i="16" s="1"/>
  <c r="V245" i="16"/>
  <c r="J245" i="16" s="1"/>
  <c r="V277" i="16"/>
  <c r="G277" i="16" s="1"/>
  <c r="V309" i="16"/>
  <c r="AB128" i="16"/>
  <c r="AB133" i="16"/>
  <c r="V250" i="16"/>
  <c r="G250" i="16" s="1"/>
  <c r="AB25" i="16"/>
  <c r="AB89" i="16"/>
  <c r="AB124" i="16"/>
  <c r="AB87" i="16"/>
  <c r="V312" i="16"/>
  <c r="E312" i="16" s="1"/>
  <c r="V214" i="16"/>
  <c r="J214" i="16" s="1"/>
  <c r="V130" i="16"/>
  <c r="J130" i="16" s="1"/>
  <c r="F66" i="10"/>
  <c r="AB33" i="16"/>
  <c r="AB276" i="16"/>
  <c r="AB18" i="16"/>
  <c r="V151" i="16"/>
  <c r="H151" i="16" s="1"/>
  <c r="AB23" i="16"/>
  <c r="F158" i="16"/>
  <c r="G158" i="16"/>
  <c r="V30" i="16"/>
  <c r="R30" i="16" s="1"/>
  <c r="V94" i="16"/>
  <c r="I94" i="16" s="1"/>
  <c r="V78" i="16"/>
  <c r="G78" i="16" s="1"/>
  <c r="AB50" i="16"/>
  <c r="AB92" i="16"/>
  <c r="V162" i="16"/>
  <c r="J162" i="16" s="1"/>
  <c r="AB146" i="16"/>
  <c r="R82" i="16"/>
  <c r="I82" i="16"/>
  <c r="J114" i="16"/>
  <c r="G114" i="16"/>
  <c r="F114" i="16"/>
  <c r="I114" i="16"/>
  <c r="H114" i="16"/>
  <c r="E114" i="16"/>
  <c r="R114" i="16"/>
  <c r="I178" i="16"/>
  <c r="E178" i="16"/>
  <c r="J178" i="16"/>
  <c r="R178" i="16"/>
  <c r="H178" i="16"/>
  <c r="F178" i="16"/>
  <c r="G178" i="16"/>
  <c r="V46" i="16"/>
  <c r="R46" i="16" s="1"/>
  <c r="V8" i="16"/>
  <c r="F8" i="16" s="1"/>
  <c r="J82" i="16"/>
  <c r="G82" i="16"/>
  <c r="AB110" i="16"/>
  <c r="AB130" i="16"/>
  <c r="V14" i="16"/>
  <c r="E14" i="16" s="1"/>
  <c r="H82" i="16"/>
  <c r="F82" i="16"/>
  <c r="AB38" i="16"/>
  <c r="V102" i="16"/>
  <c r="F102" i="16" s="1"/>
  <c r="V70" i="16"/>
  <c r="R70" i="16" s="1"/>
  <c r="AB54" i="16"/>
  <c r="AB86" i="16"/>
  <c r="E135" i="16"/>
  <c r="X135" i="16" s="1"/>
  <c r="H135" i="16"/>
  <c r="J135" i="16"/>
  <c r="G135" i="16"/>
  <c r="R135" i="16"/>
  <c r="I135" i="16"/>
  <c r="J88" i="16"/>
  <c r="I88" i="16"/>
  <c r="E88" i="16"/>
  <c r="G88" i="16"/>
  <c r="F88" i="16"/>
  <c r="R88" i="16"/>
  <c r="H175" i="16"/>
  <c r="J111" i="16"/>
  <c r="H294" i="16"/>
  <c r="H198" i="16"/>
  <c r="F198" i="16"/>
  <c r="E198" i="16"/>
  <c r="F23" i="16"/>
  <c r="H111" i="16"/>
  <c r="R198" i="16"/>
  <c r="F15" i="16"/>
  <c r="F262" i="16"/>
  <c r="G198" i="16"/>
  <c r="J198" i="16"/>
  <c r="I159" i="16"/>
  <c r="F159" i="16"/>
  <c r="E159" i="16"/>
  <c r="X159" i="16" s="1"/>
  <c r="H159" i="16"/>
  <c r="I57" i="16"/>
  <c r="G294" i="16"/>
  <c r="J121" i="16"/>
  <c r="R159" i="16"/>
  <c r="G159" i="16"/>
  <c r="I302" i="16"/>
  <c r="I294" i="16"/>
  <c r="H23" i="16"/>
  <c r="E23" i="16"/>
  <c r="X23" i="16" s="1"/>
  <c r="J63" i="16"/>
  <c r="G16" i="16"/>
  <c r="F16" i="16"/>
  <c r="F40" i="16"/>
  <c r="J168" i="16"/>
  <c r="G15" i="16"/>
  <c r="F168" i="16"/>
  <c r="H40" i="16"/>
  <c r="F138" i="16"/>
  <c r="J206" i="16"/>
  <c r="R167" i="16"/>
  <c r="R15" i="16"/>
  <c r="E138" i="16"/>
  <c r="X138" i="16" s="1"/>
  <c r="J262" i="16"/>
  <c r="E16" i="16"/>
  <c r="X16" i="16" s="1"/>
  <c r="R16" i="16"/>
  <c r="R93" i="16"/>
  <c r="R168" i="16"/>
  <c r="I16" i="16"/>
  <c r="E143" i="16"/>
  <c r="X143" i="16" s="1"/>
  <c r="G63" i="16"/>
  <c r="F63" i="16"/>
  <c r="G143" i="16"/>
  <c r="F93" i="16"/>
  <c r="R111" i="16"/>
  <c r="R138" i="16"/>
  <c r="H206" i="16"/>
  <c r="G111" i="16"/>
  <c r="E111" i="16"/>
  <c r="X111" i="16" s="1"/>
  <c r="J95" i="16"/>
  <c r="E15" i="16"/>
  <c r="X15" i="16" s="1"/>
  <c r="G200" i="16"/>
  <c r="J93" i="16"/>
  <c r="R294" i="16"/>
  <c r="G262" i="16"/>
  <c r="F206" i="16"/>
  <c r="R262" i="16"/>
  <c r="F294" i="16"/>
  <c r="G138" i="16"/>
  <c r="G206" i="16"/>
  <c r="E262" i="16"/>
  <c r="I93" i="16"/>
  <c r="R57" i="16"/>
  <c r="I262" i="16"/>
  <c r="E294" i="16"/>
  <c r="H16" i="16"/>
  <c r="I143" i="16"/>
  <c r="F143" i="16"/>
  <c r="R302" i="16"/>
  <c r="H302" i="16"/>
  <c r="J40" i="16"/>
  <c r="I40" i="16"/>
  <c r="G40" i="16"/>
  <c r="R40" i="16"/>
  <c r="I168" i="16"/>
  <c r="E168" i="16"/>
  <c r="G168" i="16"/>
  <c r="H143" i="16"/>
  <c r="R143" i="16"/>
  <c r="J302" i="16"/>
  <c r="J138" i="16"/>
  <c r="I138" i="16"/>
  <c r="I206" i="16"/>
  <c r="R206" i="16"/>
  <c r="F167" i="16"/>
  <c r="F302" i="16"/>
  <c r="G302" i="16"/>
  <c r="I112" i="16"/>
  <c r="E104" i="16"/>
  <c r="F104" i="16"/>
  <c r="I104" i="16"/>
  <c r="G104" i="16"/>
  <c r="H104" i="16"/>
  <c r="R104" i="16"/>
  <c r="F34" i="16"/>
  <c r="R34" i="16"/>
  <c r="E34" i="16"/>
  <c r="H34" i="16"/>
  <c r="I34" i="16"/>
  <c r="G34" i="16"/>
  <c r="J34" i="16"/>
  <c r="G167" i="16"/>
  <c r="H167" i="16"/>
  <c r="J66" i="16"/>
  <c r="R258" i="16"/>
  <c r="I167" i="16"/>
  <c r="E167" i="16"/>
  <c r="X167" i="16" s="1"/>
  <c r="I240" i="16"/>
  <c r="H240" i="16"/>
  <c r="E58" i="16"/>
  <c r="J58" i="16"/>
  <c r="H58" i="16"/>
  <c r="R58" i="16"/>
  <c r="F58" i="16"/>
  <c r="G58" i="16"/>
  <c r="I58" i="16"/>
  <c r="E93" i="16"/>
  <c r="H93" i="16"/>
  <c r="H288" i="16"/>
  <c r="I288" i="16"/>
  <c r="J288" i="16"/>
  <c r="E288" i="16"/>
  <c r="R288" i="16"/>
  <c r="F288" i="16"/>
  <c r="G288" i="16"/>
  <c r="I200" i="16"/>
  <c r="F200" i="16"/>
  <c r="H200" i="16"/>
  <c r="J200" i="16"/>
  <c r="R200" i="16"/>
  <c r="G248" i="16"/>
  <c r="I248" i="16"/>
  <c r="J19" i="16"/>
  <c r="H269" i="16"/>
  <c r="F194" i="16"/>
  <c r="I194" i="16"/>
  <c r="R194" i="16"/>
  <c r="G194" i="16"/>
  <c r="J194" i="16"/>
  <c r="E194" i="16"/>
  <c r="H194" i="16"/>
  <c r="H249" i="16"/>
  <c r="E297" i="16"/>
  <c r="H297" i="16"/>
  <c r="F297" i="16"/>
  <c r="I297" i="16"/>
  <c r="J297" i="16"/>
  <c r="R297" i="16"/>
  <c r="H140" i="16"/>
  <c r="E140" i="16"/>
  <c r="J140" i="16"/>
  <c r="R140" i="16"/>
  <c r="I140" i="16"/>
  <c r="G140" i="16"/>
  <c r="F140" i="16"/>
  <c r="J283" i="16"/>
  <c r="I283" i="16"/>
  <c r="H283" i="16"/>
  <c r="E283" i="16"/>
  <c r="R283" i="16"/>
  <c r="F283" i="16"/>
  <c r="E299" i="16"/>
  <c r="J315" i="16"/>
  <c r="H133" i="16"/>
  <c r="J133" i="16"/>
  <c r="F133" i="16"/>
  <c r="H221" i="16"/>
  <c r="E221" i="16"/>
  <c r="F301" i="16"/>
  <c r="H231" i="16"/>
  <c r="R231" i="16"/>
  <c r="E231" i="16"/>
  <c r="J231" i="16"/>
  <c r="I231" i="16"/>
  <c r="F231" i="16"/>
  <c r="F210" i="16"/>
  <c r="R314" i="16"/>
  <c r="H21" i="16"/>
  <c r="R21" i="16"/>
  <c r="E21" i="16"/>
  <c r="G21" i="16"/>
  <c r="J21" i="16"/>
  <c r="F21" i="16"/>
  <c r="I21" i="16"/>
  <c r="E110" i="16"/>
  <c r="R110" i="16"/>
  <c r="J110" i="16"/>
  <c r="I110" i="16"/>
  <c r="F110" i="16"/>
  <c r="H110" i="16"/>
  <c r="I281" i="16"/>
  <c r="F281" i="16"/>
  <c r="H281" i="16"/>
  <c r="R281" i="16"/>
  <c r="E281" i="16"/>
  <c r="J281" i="16"/>
  <c r="G281" i="16"/>
  <c r="R305" i="16"/>
  <c r="G305" i="16"/>
  <c r="F305" i="16"/>
  <c r="H305" i="16"/>
  <c r="E305" i="16"/>
  <c r="J305" i="16"/>
  <c r="I305" i="16"/>
  <c r="J44" i="16"/>
  <c r="H44" i="16"/>
  <c r="F44" i="16"/>
  <c r="R44" i="16"/>
  <c r="G44" i="16"/>
  <c r="I44" i="16"/>
  <c r="E44" i="16"/>
  <c r="I65" i="16"/>
  <c r="F65" i="16"/>
  <c r="R65" i="16"/>
  <c r="H65" i="16"/>
  <c r="J65" i="16"/>
  <c r="E65" i="16"/>
  <c r="H188" i="16"/>
  <c r="R134" i="16"/>
  <c r="J134" i="16"/>
  <c r="G134" i="16"/>
  <c r="H134" i="16"/>
  <c r="E134" i="16"/>
  <c r="F134" i="16"/>
  <c r="I134" i="16"/>
  <c r="R272" i="16"/>
  <c r="G296" i="16"/>
  <c r="F296" i="16"/>
  <c r="J296" i="16"/>
  <c r="I296" i="16"/>
  <c r="H296" i="16"/>
  <c r="E296" i="16"/>
  <c r="R296" i="16"/>
  <c r="E61" i="16"/>
  <c r="H157" i="16"/>
  <c r="F157" i="16"/>
  <c r="J157" i="16"/>
  <c r="I157" i="16"/>
  <c r="E157" i="16"/>
  <c r="R157" i="16"/>
  <c r="I286" i="16"/>
  <c r="I229" i="16"/>
  <c r="E229" i="16"/>
  <c r="H229" i="16"/>
  <c r="J229" i="16"/>
  <c r="G229" i="16"/>
  <c r="R229" i="16"/>
  <c r="F229" i="16"/>
  <c r="H9" i="16"/>
  <c r="G9" i="16"/>
  <c r="I9" i="16"/>
  <c r="R9" i="16"/>
  <c r="F9" i="16"/>
  <c r="J9" i="16"/>
  <c r="E9" i="16"/>
  <c r="I41" i="16"/>
  <c r="E41" i="16"/>
  <c r="H41" i="16"/>
  <c r="H218" i="16"/>
  <c r="I218" i="16"/>
  <c r="F218" i="16"/>
  <c r="R218" i="16"/>
  <c r="G218" i="16"/>
  <c r="E218" i="16"/>
  <c r="J218" i="16"/>
  <c r="R290" i="16"/>
  <c r="R53" i="16"/>
  <c r="E53" i="16"/>
  <c r="I53" i="16"/>
  <c r="F53" i="16"/>
  <c r="H53" i="16"/>
  <c r="J53" i="16"/>
  <c r="G142" i="16"/>
  <c r="R142" i="16"/>
  <c r="E142" i="16"/>
  <c r="H142" i="16"/>
  <c r="F142" i="16"/>
  <c r="J142" i="16"/>
  <c r="I142" i="16"/>
  <c r="G163" i="16"/>
  <c r="R163" i="16"/>
  <c r="F163" i="16"/>
  <c r="E163" i="16"/>
  <c r="I163" i="16"/>
  <c r="H163" i="16"/>
  <c r="J163" i="16"/>
  <c r="I233" i="16"/>
  <c r="H233" i="16"/>
  <c r="J233" i="16"/>
  <c r="E233" i="16"/>
  <c r="F233" i="16"/>
  <c r="R233" i="16"/>
  <c r="E289" i="16"/>
  <c r="F97" i="16"/>
  <c r="H97" i="16"/>
  <c r="I97" i="16"/>
  <c r="R97" i="16"/>
  <c r="E97" i="16"/>
  <c r="J97" i="16"/>
  <c r="J228" i="16"/>
  <c r="R228" i="16"/>
  <c r="F228" i="16"/>
  <c r="I228" i="16"/>
  <c r="H228" i="16"/>
  <c r="E228" i="16"/>
  <c r="J260" i="16"/>
  <c r="R260" i="16"/>
  <c r="F260" i="16"/>
  <c r="H260" i="16"/>
  <c r="G260" i="16"/>
  <c r="E260" i="16"/>
  <c r="I260" i="16"/>
  <c r="J316" i="16"/>
  <c r="F316" i="16"/>
  <c r="E316" i="16"/>
  <c r="H316" i="16"/>
  <c r="G316" i="16"/>
  <c r="I316" i="16"/>
  <c r="R316" i="16"/>
  <c r="J45" i="16"/>
  <c r="R45" i="16"/>
  <c r="H45" i="16"/>
  <c r="F45" i="16"/>
  <c r="I45" i="16"/>
  <c r="E45" i="16"/>
  <c r="G45" i="16"/>
  <c r="J77" i="16"/>
  <c r="R77" i="16"/>
  <c r="H77" i="16"/>
  <c r="E77" i="16"/>
  <c r="I77" i="16"/>
  <c r="G77" i="16"/>
  <c r="F77" i="16"/>
  <c r="G38" i="16"/>
  <c r="J38" i="16"/>
  <c r="E38" i="16"/>
  <c r="H38" i="16"/>
  <c r="R38" i="16"/>
  <c r="I38" i="16"/>
  <c r="F38" i="16"/>
  <c r="G166" i="16"/>
  <c r="I166" i="16"/>
  <c r="E166" i="16"/>
  <c r="H166" i="16"/>
  <c r="J166" i="16"/>
  <c r="T166" i="16" s="1"/>
  <c r="F166" i="16"/>
  <c r="R166" i="16"/>
  <c r="G232" i="16"/>
  <c r="E291" i="16"/>
  <c r="R291" i="16"/>
  <c r="I291" i="16"/>
  <c r="H291" i="16"/>
  <c r="J291" i="16"/>
  <c r="F291" i="16"/>
  <c r="F37" i="16"/>
  <c r="H75" i="16"/>
  <c r="F75" i="16"/>
  <c r="R75" i="16"/>
  <c r="J75" i="16"/>
  <c r="E75" i="16"/>
  <c r="I75" i="16"/>
  <c r="G75" i="16"/>
  <c r="F287" i="16"/>
  <c r="I287" i="16"/>
  <c r="F20" i="16"/>
  <c r="I116" i="16"/>
  <c r="J116" i="16"/>
  <c r="R116" i="16"/>
  <c r="F116" i="16"/>
  <c r="E116" i="16"/>
  <c r="G116" i="16"/>
  <c r="H116" i="16"/>
  <c r="J148" i="16"/>
  <c r="G148" i="16"/>
  <c r="E148" i="16"/>
  <c r="F148" i="16"/>
  <c r="I148" i="16"/>
  <c r="R148" i="16"/>
  <c r="H148" i="16"/>
  <c r="F226" i="16"/>
  <c r="J226" i="16"/>
  <c r="H226" i="16"/>
  <c r="E266" i="16"/>
  <c r="I266" i="16"/>
  <c r="H266" i="16"/>
  <c r="J266" i="16"/>
  <c r="G266" i="16"/>
  <c r="F266" i="16"/>
  <c r="R266" i="16"/>
  <c r="G297" i="16"/>
  <c r="J313" i="16"/>
  <c r="I313" i="16"/>
  <c r="E313" i="16"/>
  <c r="R313" i="16"/>
  <c r="H313" i="16"/>
  <c r="F313" i="16"/>
  <c r="E292" i="16"/>
  <c r="H292" i="16"/>
  <c r="G292" i="16"/>
  <c r="R292" i="16"/>
  <c r="I292" i="16"/>
  <c r="J292" i="16"/>
  <c r="F292" i="16"/>
  <c r="E91" i="16"/>
  <c r="R91" i="16"/>
  <c r="G91" i="16"/>
  <c r="H91" i="16"/>
  <c r="F91" i="16"/>
  <c r="I91" i="16"/>
  <c r="J91" i="16"/>
  <c r="J256" i="16"/>
  <c r="F256" i="16"/>
  <c r="H256" i="16"/>
  <c r="R256" i="16"/>
  <c r="I256" i="16"/>
  <c r="G256" i="16"/>
  <c r="E256" i="16"/>
  <c r="G304" i="16"/>
  <c r="I304" i="16"/>
  <c r="E304" i="16"/>
  <c r="J304" i="16"/>
  <c r="H304" i="16"/>
  <c r="R304" i="16"/>
  <c r="F304" i="16"/>
  <c r="G283" i="16"/>
  <c r="R222" i="16"/>
  <c r="E222" i="16"/>
  <c r="G222" i="16"/>
  <c r="H222" i="16"/>
  <c r="J222" i="16"/>
  <c r="I222" i="16"/>
  <c r="F222" i="16"/>
  <c r="E238" i="16"/>
  <c r="F238" i="16"/>
  <c r="H238" i="16"/>
  <c r="I238" i="16"/>
  <c r="J238" i="16"/>
  <c r="R238" i="16"/>
  <c r="F270" i="16"/>
  <c r="H270" i="16"/>
  <c r="I270" i="16"/>
  <c r="J270" i="16"/>
  <c r="E270" i="16"/>
  <c r="R270" i="16"/>
  <c r="G133" i="16"/>
  <c r="F53" i="10"/>
  <c r="H53" i="10" s="1"/>
  <c r="F55" i="10"/>
  <c r="H55" i="10" s="1"/>
  <c r="H50" i="10"/>
  <c r="F60" i="10"/>
  <c r="H60" i="10" s="1"/>
  <c r="F58" i="10"/>
  <c r="H58" i="10" s="1"/>
  <c r="F51" i="10"/>
  <c r="F59" i="10"/>
  <c r="H59" i="10" s="1"/>
  <c r="F54" i="10"/>
  <c r="H54" i="10" s="1"/>
  <c r="F56" i="10"/>
  <c r="H56" i="10" s="1"/>
  <c r="D41" i="10"/>
  <c r="C41" i="10"/>
  <c r="D31" i="10"/>
  <c r="C31" i="10"/>
  <c r="D36" i="10"/>
  <c r="C36" i="10"/>
  <c r="D26" i="10"/>
  <c r="C26" i="10"/>
  <c r="D46" i="10"/>
  <c r="C46" i="10"/>
  <c r="T316" i="16"/>
  <c r="T315" i="16"/>
  <c r="T294" i="16"/>
  <c r="T15" i="16"/>
  <c r="S92" i="16"/>
  <c r="T281" i="16"/>
  <c r="T135" i="16"/>
  <c r="S40" i="16"/>
  <c r="T126" i="16"/>
  <c r="T91" i="16"/>
  <c r="T194" i="16"/>
  <c r="T142" i="16"/>
  <c r="S16" i="16"/>
  <c r="T266" i="16"/>
  <c r="S126" i="16"/>
  <c r="T256" i="16"/>
  <c r="T111" i="16"/>
  <c r="T97" i="16"/>
  <c r="T143" i="16"/>
  <c r="S175" i="16"/>
  <c r="T153" i="16"/>
  <c r="T198" i="16"/>
  <c r="T121" i="16"/>
  <c r="T130" i="16"/>
  <c r="S88" i="16"/>
  <c r="T38" i="16"/>
  <c r="S104" i="16"/>
  <c r="T283" i="16"/>
  <c r="S254" i="16"/>
  <c r="S168" i="16"/>
  <c r="S159" i="16"/>
  <c r="T58" i="16"/>
  <c r="S143" i="16"/>
  <c r="T228" i="16"/>
  <c r="S135" i="16"/>
  <c r="T154" i="16"/>
  <c r="T260" i="16"/>
  <c r="T301" i="16"/>
  <c r="T231" i="16"/>
  <c r="S82" i="16"/>
  <c r="S206" i="16"/>
  <c r="T185" i="16"/>
  <c r="T305" i="16"/>
  <c r="T201" i="16"/>
  <c r="T193" i="16"/>
  <c r="T162" i="16"/>
  <c r="T242" i="16"/>
  <c r="T77" i="16"/>
  <c r="T133" i="16"/>
  <c r="T136" i="16"/>
  <c r="T116" i="16"/>
  <c r="T222" i="16"/>
  <c r="T241" i="16"/>
  <c r="T270" i="16"/>
  <c r="T65" i="16"/>
  <c r="T63" i="16"/>
  <c r="S167" i="16"/>
  <c r="T110" i="16"/>
  <c r="T188" i="16"/>
  <c r="S15" i="16"/>
  <c r="T168" i="16"/>
  <c r="T156" i="16"/>
  <c r="S248" i="16"/>
  <c r="T206" i="16"/>
  <c r="T292" i="16"/>
  <c r="T176" i="16"/>
  <c r="T16" i="16"/>
  <c r="S302" i="16"/>
  <c r="S32" i="16"/>
  <c r="S114" i="16"/>
  <c r="S146" i="16"/>
  <c r="T34" i="16"/>
  <c r="T145" i="16"/>
  <c r="S294" i="16"/>
  <c r="T95" i="16"/>
  <c r="S288" i="16"/>
  <c r="T313" i="16"/>
  <c r="T245" i="16"/>
  <c r="T93" i="16"/>
  <c r="T25" i="16"/>
  <c r="S262" i="16"/>
  <c r="T163" i="16"/>
  <c r="S312" i="16"/>
  <c r="T150" i="16"/>
  <c r="T40" i="16"/>
  <c r="T140" i="16"/>
  <c r="T75" i="16"/>
  <c r="S198" i="16"/>
  <c r="T302" i="16"/>
  <c r="T53" i="16"/>
  <c r="T45" i="16"/>
  <c r="T291" i="16"/>
  <c r="T19" i="16"/>
  <c r="T304" i="16"/>
  <c r="S158" i="16"/>
  <c r="T105" i="16"/>
  <c r="T214" i="16"/>
  <c r="T66" i="16"/>
  <c r="T218" i="16"/>
  <c r="T296" i="16"/>
  <c r="T238" i="16"/>
  <c r="T138" i="16"/>
  <c r="T288" i="16"/>
  <c r="T200" i="16"/>
  <c r="T233" i="16"/>
  <c r="T21" i="16"/>
  <c r="T262" i="16"/>
  <c r="T297" i="16"/>
  <c r="T209" i="16"/>
  <c r="T49" i="16"/>
  <c r="T122" i="16"/>
  <c r="T178" i="16"/>
  <c r="T134" i="16"/>
  <c r="T88" i="16"/>
  <c r="T44" i="16"/>
  <c r="T229" i="16"/>
  <c r="T148" i="16"/>
  <c r="T9" i="16"/>
  <c r="S170" i="16"/>
  <c r="T114" i="16"/>
  <c r="S178" i="16"/>
  <c r="T82" i="16"/>
  <c r="T157" i="16"/>
  <c r="T226" i="16"/>
  <c r="G41" i="16" l="1"/>
  <c r="J35" i="16"/>
  <c r="G20" i="16"/>
  <c r="G19" i="16"/>
  <c r="E209" i="16"/>
  <c r="X209" i="16" s="1"/>
  <c r="J41" i="16"/>
  <c r="H276" i="16"/>
  <c r="E19" i="16"/>
  <c r="I111" i="16"/>
  <c r="E63" i="16"/>
  <c r="F41" i="16"/>
  <c r="R19" i="16"/>
  <c r="J258" i="16"/>
  <c r="H63" i="16"/>
  <c r="F101" i="16"/>
  <c r="H29" i="16"/>
  <c r="H19" i="16"/>
  <c r="G272" i="16"/>
  <c r="G226" i="16"/>
  <c r="F19" i="16"/>
  <c r="E258" i="16"/>
  <c r="I63" i="16"/>
  <c r="I258" i="16"/>
  <c r="H57" i="16"/>
  <c r="E57" i="16"/>
  <c r="H204" i="16"/>
  <c r="F286" i="16"/>
  <c r="I243" i="16"/>
  <c r="E204" i="16"/>
  <c r="F243" i="16"/>
  <c r="E201" i="16"/>
  <c r="J57" i="16"/>
  <c r="G57" i="16"/>
  <c r="H241" i="16"/>
  <c r="G310" i="16"/>
  <c r="R195" i="16"/>
  <c r="I6" i="16"/>
  <c r="G210" i="16"/>
  <c r="G249" i="16"/>
  <c r="R248" i="16"/>
  <c r="G240" i="16"/>
  <c r="R240" i="16"/>
  <c r="F258" i="16"/>
  <c r="H258" i="16"/>
  <c r="H209" i="16"/>
  <c r="J311" i="16"/>
  <c r="E301" i="16"/>
  <c r="F299" i="16"/>
  <c r="J276" i="16"/>
  <c r="H225" i="16"/>
  <c r="H248" i="16"/>
  <c r="J248" i="16"/>
  <c r="J240" i="16"/>
  <c r="E90" i="16"/>
  <c r="H15" i="16"/>
  <c r="J23" i="16"/>
  <c r="I23" i="16"/>
  <c r="I175" i="16"/>
  <c r="F259" i="16"/>
  <c r="I310" i="16"/>
  <c r="R6" i="16"/>
  <c r="R225" i="16"/>
  <c r="F248" i="16"/>
  <c r="F240" i="16"/>
  <c r="F90" i="16"/>
  <c r="G23" i="16"/>
  <c r="I15" i="16"/>
  <c r="J216" i="16"/>
  <c r="I129" i="16"/>
  <c r="R20" i="16"/>
  <c r="E20" i="16"/>
  <c r="H101" i="16"/>
  <c r="J101" i="16"/>
  <c r="J196" i="16"/>
  <c r="R209" i="16"/>
  <c r="F209" i="16"/>
  <c r="H195" i="16"/>
  <c r="F195" i="16"/>
  <c r="F188" i="16"/>
  <c r="E188" i="16"/>
  <c r="I276" i="16"/>
  <c r="R276" i="16"/>
  <c r="I249" i="16"/>
  <c r="J249" i="16"/>
  <c r="G35" i="16"/>
  <c r="F35" i="16"/>
  <c r="F192" i="16"/>
  <c r="J20" i="16"/>
  <c r="H20" i="16"/>
  <c r="R101" i="16"/>
  <c r="I101" i="16"/>
  <c r="I209" i="16"/>
  <c r="G209" i="16"/>
  <c r="E195" i="16"/>
  <c r="X195" i="16" s="1"/>
  <c r="G188" i="16"/>
  <c r="I188" i="16"/>
  <c r="G276" i="16"/>
  <c r="E276" i="16"/>
  <c r="E249" i="16"/>
  <c r="X249" i="16" s="1"/>
  <c r="F249" i="16"/>
  <c r="E35" i="16"/>
  <c r="X35" i="16" s="1"/>
  <c r="R35" i="16"/>
  <c r="E101" i="16"/>
  <c r="X101" i="16" s="1"/>
  <c r="R173" i="16"/>
  <c r="E105" i="16"/>
  <c r="X105" i="16" s="1"/>
  <c r="I195" i="16"/>
  <c r="J195" i="16"/>
  <c r="R188" i="16"/>
  <c r="I201" i="16"/>
  <c r="I35" i="16"/>
  <c r="E112" i="16"/>
  <c r="X112" i="16" s="1"/>
  <c r="R232" i="16"/>
  <c r="R243" i="16"/>
  <c r="G201" i="16"/>
  <c r="R201" i="16"/>
  <c r="R123" i="16"/>
  <c r="I212" i="16"/>
  <c r="E243" i="16"/>
  <c r="H150" i="16"/>
  <c r="I81" i="16"/>
  <c r="I29" i="16"/>
  <c r="J286" i="16"/>
  <c r="H286" i="16"/>
  <c r="J112" i="16"/>
  <c r="J204" i="16"/>
  <c r="I204" i="16"/>
  <c r="F29" i="16"/>
  <c r="E286" i="16"/>
  <c r="F204" i="16"/>
  <c r="J29" i="16"/>
  <c r="E284" i="16"/>
  <c r="H243" i="16"/>
  <c r="H201" i="16"/>
  <c r="G204" i="16"/>
  <c r="R108" i="16"/>
  <c r="R29" i="16"/>
  <c r="E29" i="16"/>
  <c r="X29" i="16" s="1"/>
  <c r="R78" i="16"/>
  <c r="G286" i="16"/>
  <c r="J243" i="16"/>
  <c r="F201" i="16"/>
  <c r="F112" i="16"/>
  <c r="H112" i="16"/>
  <c r="G112" i="16"/>
  <c r="F241" i="16"/>
  <c r="F307" i="16"/>
  <c r="R155" i="16"/>
  <c r="G136" i="16"/>
  <c r="G251" i="16"/>
  <c r="I203" i="16"/>
  <c r="G217" i="16"/>
  <c r="G26" i="16"/>
  <c r="J289" i="16"/>
  <c r="H272" i="16"/>
  <c r="J257" i="16"/>
  <c r="J177" i="16"/>
  <c r="F176" i="16"/>
  <c r="J13" i="16"/>
  <c r="E226" i="16"/>
  <c r="X226" i="16" s="1"/>
  <c r="R255" i="16"/>
  <c r="R61" i="16"/>
  <c r="H155" i="16"/>
  <c r="G131" i="16"/>
  <c r="I221" i="16"/>
  <c r="I133" i="16"/>
  <c r="J251" i="16"/>
  <c r="I26" i="16"/>
  <c r="H56" i="16"/>
  <c r="J56" i="16"/>
  <c r="R13" i="16"/>
  <c r="R217" i="16"/>
  <c r="R226" i="16"/>
  <c r="E37" i="16"/>
  <c r="X37" i="16" s="1"/>
  <c r="F289" i="16"/>
  <c r="G290" i="16"/>
  <c r="F272" i="16"/>
  <c r="R133" i="16"/>
  <c r="H251" i="16"/>
  <c r="I193" i="16"/>
  <c r="R269" i="16"/>
  <c r="R95" i="16"/>
  <c r="I176" i="16"/>
  <c r="I95" i="16"/>
  <c r="E95" i="16"/>
  <c r="X175" i="16"/>
  <c r="H13" i="16"/>
  <c r="E13" i="16"/>
  <c r="E241" i="16"/>
  <c r="X241" i="16" s="1"/>
  <c r="E217" i="16"/>
  <c r="X217" i="16" s="1"/>
  <c r="H191" i="16"/>
  <c r="I259" i="16"/>
  <c r="G269" i="16"/>
  <c r="H216" i="16"/>
  <c r="G177" i="16"/>
  <c r="R177" i="16"/>
  <c r="H289" i="16"/>
  <c r="R289" i="16"/>
  <c r="F290" i="16"/>
  <c r="E290" i="16"/>
  <c r="X290" i="16" s="1"/>
  <c r="R310" i="16"/>
  <c r="H310" i="16"/>
  <c r="F61" i="16"/>
  <c r="J61" i="16"/>
  <c r="E272" i="16"/>
  <c r="X272" i="16" s="1"/>
  <c r="J155" i="16"/>
  <c r="T155" i="16" s="1"/>
  <c r="F155" i="16"/>
  <c r="J6" i="16"/>
  <c r="E6" i="16"/>
  <c r="X6" i="16" s="1"/>
  <c r="E131" i="16"/>
  <c r="X131" i="16" s="1"/>
  <c r="J131" i="16"/>
  <c r="R210" i="16"/>
  <c r="J210" i="16"/>
  <c r="I311" i="16"/>
  <c r="F311" i="16"/>
  <c r="I301" i="16"/>
  <c r="R301" i="16"/>
  <c r="J221" i="16"/>
  <c r="R221" i="16"/>
  <c r="J299" i="16"/>
  <c r="F251" i="16"/>
  <c r="E225" i="16"/>
  <c r="X225" i="16" s="1"/>
  <c r="G225" i="16"/>
  <c r="E193" i="16"/>
  <c r="X193" i="16" s="1"/>
  <c r="R193" i="16"/>
  <c r="R26" i="16"/>
  <c r="F26" i="16"/>
  <c r="F269" i="16"/>
  <c r="R90" i="16"/>
  <c r="J90" i="16"/>
  <c r="H136" i="16"/>
  <c r="I214" i="16"/>
  <c r="R121" i="16"/>
  <c r="G121" i="16"/>
  <c r="E127" i="16"/>
  <c r="F127" i="16"/>
  <c r="I145" i="16"/>
  <c r="E145" i="16"/>
  <c r="X145" i="16" s="1"/>
  <c r="G95" i="16"/>
  <c r="G175" i="16"/>
  <c r="G56" i="16"/>
  <c r="I177" i="16"/>
  <c r="E177" i="16"/>
  <c r="X177" i="16" s="1"/>
  <c r="G216" i="16"/>
  <c r="J187" i="16"/>
  <c r="R241" i="16"/>
  <c r="I217" i="16"/>
  <c r="R37" i="16"/>
  <c r="E307" i="16"/>
  <c r="X307" i="16" s="1"/>
  <c r="H307" i="16"/>
  <c r="E259" i="16"/>
  <c r="X259" i="16" s="1"/>
  <c r="J290" i="16"/>
  <c r="E310" i="16"/>
  <c r="X310" i="16" s="1"/>
  <c r="G155" i="16"/>
  <c r="G6" i="16"/>
  <c r="H6" i="16"/>
  <c r="I131" i="16"/>
  <c r="R131" i="16"/>
  <c r="H210" i="16"/>
  <c r="R311" i="16"/>
  <c r="H311" i="16"/>
  <c r="F199" i="16"/>
  <c r="H301" i="16"/>
  <c r="H299" i="16"/>
  <c r="E251" i="16"/>
  <c r="X251" i="16" s="1"/>
  <c r="J225" i="16"/>
  <c r="H193" i="16"/>
  <c r="G193" i="16"/>
  <c r="H26" i="16"/>
  <c r="J269" i="16"/>
  <c r="I269" i="16"/>
  <c r="I90" i="16"/>
  <c r="H90" i="16"/>
  <c r="R136" i="16"/>
  <c r="F136" i="16"/>
  <c r="G176" i="16"/>
  <c r="E121" i="16"/>
  <c r="I121" i="16"/>
  <c r="H145" i="16"/>
  <c r="R176" i="16"/>
  <c r="J127" i="16"/>
  <c r="H176" i="16"/>
  <c r="H121" i="16"/>
  <c r="J175" i="16"/>
  <c r="E56" i="16"/>
  <c r="X56" i="16" s="1"/>
  <c r="E216" i="16"/>
  <c r="X216" i="16" s="1"/>
  <c r="I216" i="16"/>
  <c r="G299" i="16"/>
  <c r="F187" i="16"/>
  <c r="F13" i="16"/>
  <c r="E265" i="16"/>
  <c r="G241" i="16"/>
  <c r="I241" i="16"/>
  <c r="J217" i="16"/>
  <c r="J287" i="16"/>
  <c r="E287" i="16"/>
  <c r="X287" i="16" s="1"/>
  <c r="J37" i="16"/>
  <c r="R307" i="16"/>
  <c r="J307" i="16"/>
  <c r="R259" i="16"/>
  <c r="J259" i="16"/>
  <c r="I187" i="16"/>
  <c r="G13" i="16"/>
  <c r="J265" i="16"/>
  <c r="F217" i="16"/>
  <c r="R287" i="16"/>
  <c r="H287" i="16"/>
  <c r="F115" i="16"/>
  <c r="H37" i="16"/>
  <c r="I37" i="16"/>
  <c r="I307" i="16"/>
  <c r="H259" i="16"/>
  <c r="F208" i="16"/>
  <c r="G289" i="16"/>
  <c r="I290" i="16"/>
  <c r="J310" i="16"/>
  <c r="I61" i="16"/>
  <c r="H61" i="16"/>
  <c r="J272" i="16"/>
  <c r="E155" i="16"/>
  <c r="X155" i="16" s="1"/>
  <c r="H131" i="16"/>
  <c r="I210" i="16"/>
  <c r="E311" i="16"/>
  <c r="G301" i="16"/>
  <c r="F221" i="16"/>
  <c r="I299" i="16"/>
  <c r="I251" i="16"/>
  <c r="F225" i="16"/>
  <c r="F193" i="16"/>
  <c r="J26" i="16"/>
  <c r="E176" i="16"/>
  <c r="X176" i="16" s="1"/>
  <c r="G145" i="16"/>
  <c r="H127" i="16"/>
  <c r="R145" i="16"/>
  <c r="F95" i="16"/>
  <c r="R175" i="16"/>
  <c r="I56" i="16"/>
  <c r="R56" i="16"/>
  <c r="F175" i="16"/>
  <c r="R216" i="16"/>
  <c r="I136" i="16"/>
  <c r="E136" i="16"/>
  <c r="X136" i="16" s="1"/>
  <c r="F145" i="16"/>
  <c r="I127" i="16"/>
  <c r="R127" i="16"/>
  <c r="H119" i="16"/>
  <c r="H177" i="16"/>
  <c r="I199" i="16"/>
  <c r="J119" i="16"/>
  <c r="H232" i="16"/>
  <c r="R196" i="16"/>
  <c r="F76" i="16"/>
  <c r="F181" i="16"/>
  <c r="J211" i="16"/>
  <c r="J308" i="16"/>
  <c r="H46" i="16"/>
  <c r="J212" i="16"/>
  <c r="H212" i="16"/>
  <c r="J81" i="16"/>
  <c r="I232" i="16"/>
  <c r="F232" i="16"/>
  <c r="F284" i="16"/>
  <c r="E100" i="16"/>
  <c r="X100" i="16" s="1"/>
  <c r="H182" i="16"/>
  <c r="R51" i="16"/>
  <c r="J267" i="16"/>
  <c r="I123" i="16"/>
  <c r="R212" i="16"/>
  <c r="G212" i="16"/>
  <c r="G79" i="16"/>
  <c r="J232" i="16"/>
  <c r="E83" i="16"/>
  <c r="X83" i="16" s="1"/>
  <c r="J100" i="16"/>
  <c r="F182" i="16"/>
  <c r="E212" i="16"/>
  <c r="X212" i="16" s="1"/>
  <c r="I156" i="16"/>
  <c r="F220" i="16"/>
  <c r="E59" i="16"/>
  <c r="X59" i="16" s="1"/>
  <c r="J78" i="16"/>
  <c r="E203" i="16"/>
  <c r="I265" i="16"/>
  <c r="F265" i="16"/>
  <c r="F255" i="16"/>
  <c r="I208" i="16"/>
  <c r="F257" i="16"/>
  <c r="F203" i="16"/>
  <c r="R265" i="16"/>
  <c r="H265" i="16"/>
  <c r="R52" i="16"/>
  <c r="J255" i="16"/>
  <c r="J208" i="16"/>
  <c r="I59" i="16"/>
  <c r="E257" i="16"/>
  <c r="X257" i="16" s="1"/>
  <c r="I102" i="16"/>
  <c r="H275" i="16"/>
  <c r="I109" i="16"/>
  <c r="R242" i="16"/>
  <c r="R165" i="16"/>
  <c r="G52" i="16"/>
  <c r="E54" i="16"/>
  <c r="X54" i="16" s="1"/>
  <c r="J43" i="16"/>
  <c r="I46" i="16"/>
  <c r="H247" i="16"/>
  <c r="I12" i="16"/>
  <c r="J293" i="16"/>
  <c r="H66" i="16"/>
  <c r="J99" i="16"/>
  <c r="I207" i="16"/>
  <c r="G46" i="16"/>
  <c r="H245" i="16"/>
  <c r="F98" i="16"/>
  <c r="R254" i="16"/>
  <c r="F32" i="16"/>
  <c r="J108" i="16"/>
  <c r="G196" i="16"/>
  <c r="I76" i="16"/>
  <c r="I172" i="16"/>
  <c r="G267" i="16"/>
  <c r="G161" i="16"/>
  <c r="H108" i="16"/>
  <c r="R223" i="16"/>
  <c r="R284" i="16"/>
  <c r="E196" i="16"/>
  <c r="H196" i="16"/>
  <c r="R76" i="16"/>
  <c r="E172" i="16"/>
  <c r="H83" i="16"/>
  <c r="E197" i="16"/>
  <c r="I100" i="16"/>
  <c r="F227" i="16"/>
  <c r="I182" i="16"/>
  <c r="R267" i="16"/>
  <c r="F123" i="16"/>
  <c r="J300" i="16"/>
  <c r="J170" i="16"/>
  <c r="R146" i="16"/>
  <c r="G50" i="16"/>
  <c r="J223" i="16"/>
  <c r="I83" i="16"/>
  <c r="I211" i="16"/>
  <c r="J182" i="16"/>
  <c r="E25" i="16"/>
  <c r="I267" i="16"/>
  <c r="G123" i="16"/>
  <c r="J79" i="16"/>
  <c r="E220" i="16"/>
  <c r="X220" i="16" s="1"/>
  <c r="I164" i="16"/>
  <c r="J36" i="16"/>
  <c r="F197" i="16"/>
  <c r="J230" i="16"/>
  <c r="H100" i="16"/>
  <c r="E182" i="16"/>
  <c r="J11" i="16"/>
  <c r="E267" i="16"/>
  <c r="X267" i="16" s="1"/>
  <c r="F267" i="16"/>
  <c r="J123" i="16"/>
  <c r="J161" i="16"/>
  <c r="I171" i="16"/>
  <c r="F79" i="16"/>
  <c r="H220" i="16"/>
  <c r="G220" i="16"/>
  <c r="H36" i="16"/>
  <c r="G64" i="16"/>
  <c r="E303" i="16"/>
  <c r="X303" i="16" s="1"/>
  <c r="J165" i="16"/>
  <c r="H192" i="16"/>
  <c r="H303" i="16"/>
  <c r="J275" i="16"/>
  <c r="G173" i="16"/>
  <c r="E125" i="16"/>
  <c r="X125" i="16" s="1"/>
  <c r="E293" i="16"/>
  <c r="X293" i="16" s="1"/>
  <c r="E113" i="16"/>
  <c r="X113" i="16" s="1"/>
  <c r="J113" i="16"/>
  <c r="H31" i="16"/>
  <c r="F120" i="16"/>
  <c r="F303" i="16"/>
  <c r="E173" i="16"/>
  <c r="X173" i="16" s="1"/>
  <c r="F129" i="16"/>
  <c r="F99" i="16"/>
  <c r="R303" i="16"/>
  <c r="J303" i="16"/>
  <c r="H54" i="16"/>
  <c r="F173" i="16"/>
  <c r="R109" i="16"/>
  <c r="H69" i="16"/>
  <c r="I125" i="16"/>
  <c r="H279" i="16"/>
  <c r="H215" i="16"/>
  <c r="R107" i="16"/>
  <c r="R12" i="16"/>
  <c r="I303" i="16"/>
  <c r="I54" i="16"/>
  <c r="R237" i="16"/>
  <c r="J109" i="16"/>
  <c r="J12" i="16"/>
  <c r="J224" i="16"/>
  <c r="G254" i="16"/>
  <c r="J219" i="16"/>
  <c r="H109" i="16"/>
  <c r="H125" i="16"/>
  <c r="G12" i="16"/>
  <c r="F293" i="16"/>
  <c r="I113" i="16"/>
  <c r="I154" i="16"/>
  <c r="H186" i="16"/>
  <c r="J80" i="16"/>
  <c r="F113" i="16"/>
  <c r="H254" i="16"/>
  <c r="J199" i="16"/>
  <c r="F280" i="16"/>
  <c r="H203" i="16"/>
  <c r="H187" i="16"/>
  <c r="R187" i="16"/>
  <c r="H70" i="16"/>
  <c r="I108" i="16"/>
  <c r="H255" i="16"/>
  <c r="H223" i="16"/>
  <c r="F285" i="16"/>
  <c r="H208" i="16"/>
  <c r="G208" i="16"/>
  <c r="J284" i="16"/>
  <c r="F196" i="16"/>
  <c r="H76" i="16"/>
  <c r="H181" i="16"/>
  <c r="J172" i="16"/>
  <c r="R83" i="16"/>
  <c r="R100" i="16"/>
  <c r="F100" i="16"/>
  <c r="H257" i="16"/>
  <c r="G257" i="16"/>
  <c r="G314" i="16"/>
  <c r="F263" i="16"/>
  <c r="E199" i="16"/>
  <c r="X199" i="16" s="1"/>
  <c r="R182" i="16"/>
  <c r="R25" i="16"/>
  <c r="H123" i="16"/>
  <c r="J171" i="16"/>
  <c r="H156" i="16"/>
  <c r="G144" i="16"/>
  <c r="I190" i="16"/>
  <c r="H50" i="16"/>
  <c r="R203" i="16"/>
  <c r="J203" i="16"/>
  <c r="E187" i="16"/>
  <c r="X187" i="16" s="1"/>
  <c r="I255" i="16"/>
  <c r="E255" i="16"/>
  <c r="X255" i="16" s="1"/>
  <c r="F150" i="16"/>
  <c r="E208" i="16"/>
  <c r="G105" i="16"/>
  <c r="R257" i="16"/>
  <c r="R199" i="16"/>
  <c r="E11" i="16"/>
  <c r="X11" i="16" s="1"/>
  <c r="E189" i="16"/>
  <c r="X189" i="16" s="1"/>
  <c r="I278" i="16"/>
  <c r="I300" i="16"/>
  <c r="E161" i="16"/>
  <c r="J174" i="16"/>
  <c r="H274" i="16"/>
  <c r="F170" i="16"/>
  <c r="I170" i="16"/>
  <c r="E144" i="16"/>
  <c r="X144" i="16" s="1"/>
  <c r="J220" i="16"/>
  <c r="R220" i="16"/>
  <c r="G146" i="16"/>
  <c r="J141" i="16"/>
  <c r="F141" i="16"/>
  <c r="G141" i="16"/>
  <c r="G86" i="16"/>
  <c r="E86" i="16"/>
  <c r="X86" i="16" s="1"/>
  <c r="G84" i="16"/>
  <c r="R84" i="16"/>
  <c r="H84" i="16"/>
  <c r="J72" i="16"/>
  <c r="I72" i="16"/>
  <c r="J67" i="16"/>
  <c r="H67" i="16"/>
  <c r="F67" i="16"/>
  <c r="J106" i="16"/>
  <c r="H106" i="16"/>
  <c r="R106" i="16"/>
  <c r="I106" i="16"/>
  <c r="F264" i="16"/>
  <c r="E264" i="16"/>
  <c r="X264" i="16" s="1"/>
  <c r="G264" i="16"/>
  <c r="H73" i="16"/>
  <c r="E73" i="16"/>
  <c r="X73" i="16" s="1"/>
  <c r="R73" i="16"/>
  <c r="J42" i="16"/>
  <c r="E42" i="16"/>
  <c r="X42" i="16" s="1"/>
  <c r="E268" i="16"/>
  <c r="X268" i="16" s="1"/>
  <c r="F268" i="16"/>
  <c r="H268" i="16"/>
  <c r="J261" i="16"/>
  <c r="E261" i="16"/>
  <c r="X261" i="16" s="1"/>
  <c r="R261" i="16"/>
  <c r="I261" i="16"/>
  <c r="G268" i="16"/>
  <c r="I84" i="16"/>
  <c r="I309" i="16"/>
  <c r="H309" i="16"/>
  <c r="I48" i="16"/>
  <c r="J48" i="16"/>
  <c r="G207" i="16"/>
  <c r="E207" i="16"/>
  <c r="R207" i="16"/>
  <c r="E122" i="16"/>
  <c r="X122" i="16" s="1"/>
  <c r="R122" i="16"/>
  <c r="I268" i="16"/>
  <c r="G261" i="16"/>
  <c r="G73" i="16"/>
  <c r="F72" i="16"/>
  <c r="J147" i="16"/>
  <c r="G147" i="16"/>
  <c r="H128" i="16"/>
  <c r="R128" i="16"/>
  <c r="F128" i="16"/>
  <c r="F89" i="16"/>
  <c r="H89" i="16"/>
  <c r="I89" i="16"/>
  <c r="R7" i="16"/>
  <c r="J7" i="16"/>
  <c r="G7" i="16"/>
  <c r="H7" i="16"/>
  <c r="I273" i="16"/>
  <c r="G273" i="16"/>
  <c r="R185" i="16"/>
  <c r="G185" i="16"/>
  <c r="F5" i="16"/>
  <c r="H5" i="16"/>
  <c r="E252" i="16"/>
  <c r="X252" i="16" s="1"/>
  <c r="F252" i="16"/>
  <c r="J252" i="16"/>
  <c r="R71" i="16"/>
  <c r="F71" i="16"/>
  <c r="F137" i="16"/>
  <c r="E137" i="16"/>
  <c r="X137" i="16" s="1"/>
  <c r="J137" i="16"/>
  <c r="R137" i="16"/>
  <c r="H137" i="16"/>
  <c r="I236" i="16"/>
  <c r="R236" i="16"/>
  <c r="F236" i="16"/>
  <c r="J236" i="16"/>
  <c r="E236" i="16"/>
  <c r="J5" i="16"/>
  <c r="I264" i="16"/>
  <c r="E71" i="16"/>
  <c r="J179" i="16"/>
  <c r="H179" i="16"/>
  <c r="J205" i="16"/>
  <c r="E205" i="16"/>
  <c r="X205" i="16" s="1"/>
  <c r="J234" i="16"/>
  <c r="G234" i="16"/>
  <c r="I5" i="16"/>
  <c r="J268" i="16"/>
  <c r="F261" i="16"/>
  <c r="E179" i="16"/>
  <c r="X179" i="16" s="1"/>
  <c r="I137" i="16"/>
  <c r="R309" i="16"/>
  <c r="F183" i="16"/>
  <c r="R312" i="16"/>
  <c r="H236" i="16"/>
  <c r="G236" i="16"/>
  <c r="X254" i="16"/>
  <c r="J192" i="16"/>
  <c r="R129" i="16"/>
  <c r="E129" i="16"/>
  <c r="X129" i="16" s="1"/>
  <c r="E99" i="16"/>
  <c r="F54" i="16"/>
  <c r="R275" i="16"/>
  <c r="J173" i="16"/>
  <c r="F83" i="16"/>
  <c r="I69" i="16"/>
  <c r="J125" i="16"/>
  <c r="T125" i="16" s="1"/>
  <c r="F279" i="16"/>
  <c r="R247" i="16"/>
  <c r="F215" i="16"/>
  <c r="F33" i="16"/>
  <c r="E12" i="16"/>
  <c r="X12" i="16" s="1"/>
  <c r="H293" i="16"/>
  <c r="R293" i="16"/>
  <c r="E49" i="16"/>
  <c r="X49" i="16" s="1"/>
  <c r="H113" i="16"/>
  <c r="H154" i="16"/>
  <c r="I98" i="16"/>
  <c r="F80" i="16"/>
  <c r="F254" i="16"/>
  <c r="J254" i="16"/>
  <c r="I254" i="16"/>
  <c r="G31" i="16"/>
  <c r="F184" i="16"/>
  <c r="I165" i="16"/>
  <c r="F165" i="16"/>
  <c r="F223" i="16"/>
  <c r="I223" i="16"/>
  <c r="J54" i="16"/>
  <c r="F275" i="16"/>
  <c r="G293" i="16"/>
  <c r="F109" i="16"/>
  <c r="G109" i="16"/>
  <c r="J139" i="16"/>
  <c r="J277" i="16"/>
  <c r="E165" i="16"/>
  <c r="X165" i="16" s="1"/>
  <c r="H165" i="16"/>
  <c r="I192" i="16"/>
  <c r="E192" i="16"/>
  <c r="X192" i="16" s="1"/>
  <c r="H129" i="16"/>
  <c r="J129" i="16"/>
  <c r="R99" i="16"/>
  <c r="I99" i="16"/>
  <c r="E223" i="16"/>
  <c r="R54" i="16"/>
  <c r="E275" i="16"/>
  <c r="X275" i="16" s="1"/>
  <c r="I275" i="16"/>
  <c r="H173" i="16"/>
  <c r="F139" i="16"/>
  <c r="J83" i="16"/>
  <c r="R69" i="16"/>
  <c r="R125" i="16"/>
  <c r="F125" i="16"/>
  <c r="J27" i="16"/>
  <c r="J279" i="16"/>
  <c r="E215" i="16"/>
  <c r="X215" i="16" s="1"/>
  <c r="H12" i="16"/>
  <c r="G113" i="16"/>
  <c r="E224" i="16"/>
  <c r="X224" i="16" s="1"/>
  <c r="F214" i="16"/>
  <c r="F31" i="16"/>
  <c r="R31" i="16"/>
  <c r="J31" i="16"/>
  <c r="I31" i="16"/>
  <c r="G298" i="16"/>
  <c r="F52" i="16"/>
  <c r="E52" i="16"/>
  <c r="X52" i="16" s="1"/>
  <c r="R181" i="16"/>
  <c r="J181" i="16"/>
  <c r="F43" i="16"/>
  <c r="I197" i="16"/>
  <c r="J197" i="16"/>
  <c r="I230" i="16"/>
  <c r="R230" i="16"/>
  <c r="H227" i="16"/>
  <c r="E211" i="16"/>
  <c r="R211" i="16"/>
  <c r="H308" i="16"/>
  <c r="F308" i="16"/>
  <c r="E46" i="16"/>
  <c r="X46" i="16" s="1"/>
  <c r="J46" i="16"/>
  <c r="F314" i="16"/>
  <c r="H314" i="16"/>
  <c r="H242" i="16"/>
  <c r="G242" i="16"/>
  <c r="I11" i="16"/>
  <c r="R11" i="16"/>
  <c r="E51" i="16"/>
  <c r="X51" i="16" s="1"/>
  <c r="E278" i="16"/>
  <c r="J278" i="16"/>
  <c r="I25" i="16"/>
  <c r="I315" i="16"/>
  <c r="G300" i="16"/>
  <c r="R300" i="16"/>
  <c r="R161" i="16"/>
  <c r="I161" i="16"/>
  <c r="I174" i="16"/>
  <c r="F171" i="16"/>
  <c r="G156" i="16"/>
  <c r="R156" i="16"/>
  <c r="G92" i="16"/>
  <c r="R66" i="16"/>
  <c r="H246" i="16"/>
  <c r="R170" i="16"/>
  <c r="H79" i="16"/>
  <c r="H170" i="16"/>
  <c r="G190" i="16"/>
  <c r="E246" i="16"/>
  <c r="X246" i="16" s="1"/>
  <c r="H190" i="16"/>
  <c r="R190" i="16"/>
  <c r="J146" i="16"/>
  <c r="I146" i="16"/>
  <c r="R50" i="16"/>
  <c r="E164" i="16"/>
  <c r="G36" i="16"/>
  <c r="J64" i="16"/>
  <c r="F64" i="16"/>
  <c r="G25" i="16"/>
  <c r="F108" i="16"/>
  <c r="E108" i="16"/>
  <c r="X108" i="16" s="1"/>
  <c r="G174" i="16"/>
  <c r="J52" i="16"/>
  <c r="G171" i="16"/>
  <c r="R81" i="16"/>
  <c r="F81" i="16"/>
  <c r="G197" i="16"/>
  <c r="H284" i="16"/>
  <c r="J76" i="16"/>
  <c r="E76" i="16"/>
  <c r="X76" i="16" s="1"/>
  <c r="I181" i="16"/>
  <c r="H172" i="16"/>
  <c r="G172" i="16"/>
  <c r="I22" i="16"/>
  <c r="H197" i="16"/>
  <c r="E230" i="16"/>
  <c r="X230" i="16" s="1"/>
  <c r="J227" i="16"/>
  <c r="I227" i="16"/>
  <c r="F211" i="16"/>
  <c r="R308" i="16"/>
  <c r="G308" i="16"/>
  <c r="E314" i="16"/>
  <c r="X314" i="16" s="1"/>
  <c r="J314" i="16"/>
  <c r="F242" i="16"/>
  <c r="I295" i="16"/>
  <c r="G11" i="16"/>
  <c r="F11" i="16"/>
  <c r="F51" i="16"/>
  <c r="I51" i="16"/>
  <c r="H278" i="16"/>
  <c r="R278" i="16"/>
  <c r="H25" i="16"/>
  <c r="F25" i="16"/>
  <c r="H315" i="16"/>
  <c r="F300" i="16"/>
  <c r="F161" i="16"/>
  <c r="E174" i="16"/>
  <c r="X174" i="16" s="1"/>
  <c r="F174" i="16"/>
  <c r="H171" i="16"/>
  <c r="E171" i="16"/>
  <c r="X171" i="16" s="1"/>
  <c r="I213" i="16"/>
  <c r="F156" i="16"/>
  <c r="I66" i="16"/>
  <c r="J246" i="16"/>
  <c r="I79" i="16"/>
  <c r="J144" i="16"/>
  <c r="F144" i="16"/>
  <c r="I144" i="16"/>
  <c r="J190" i="16"/>
  <c r="H144" i="16"/>
  <c r="E190" i="16"/>
  <c r="X190" i="16" s="1"/>
  <c r="H146" i="16"/>
  <c r="J50" i="16"/>
  <c r="E50" i="16"/>
  <c r="X50" i="16" s="1"/>
  <c r="J164" i="16"/>
  <c r="G315" i="16"/>
  <c r="G213" i="16"/>
  <c r="H52" i="16"/>
  <c r="E81" i="16"/>
  <c r="X81" i="16" s="1"/>
  <c r="H81" i="16"/>
  <c r="I284" i="16"/>
  <c r="G181" i="16"/>
  <c r="F172" i="16"/>
  <c r="H230" i="16"/>
  <c r="F230" i="16"/>
  <c r="E227" i="16"/>
  <c r="R227" i="16"/>
  <c r="H211" i="16"/>
  <c r="I308" i="16"/>
  <c r="E242" i="16"/>
  <c r="X242" i="16" s="1"/>
  <c r="I242" i="16"/>
  <c r="E295" i="16"/>
  <c r="X295" i="16" s="1"/>
  <c r="H51" i="16"/>
  <c r="J51" i="16"/>
  <c r="G278" i="16"/>
  <c r="F315" i="16"/>
  <c r="E300" i="16"/>
  <c r="X300" i="16" s="1"/>
  <c r="R174" i="16"/>
  <c r="E213" i="16"/>
  <c r="X213" i="16" s="1"/>
  <c r="E156" i="16"/>
  <c r="X156" i="16" s="1"/>
  <c r="E66" i="16"/>
  <c r="X66" i="16" s="1"/>
  <c r="G170" i="16"/>
  <c r="I246" i="16"/>
  <c r="F246" i="16"/>
  <c r="G246" i="16"/>
  <c r="R79" i="16"/>
  <c r="F146" i="16"/>
  <c r="F50" i="16"/>
  <c r="F164" i="16"/>
  <c r="R164" i="16"/>
  <c r="R36" i="16"/>
  <c r="F36" i="16"/>
  <c r="E36" i="16"/>
  <c r="I64" i="16"/>
  <c r="H64" i="16"/>
  <c r="I78" i="16"/>
  <c r="E78" i="16"/>
  <c r="X78" i="16" s="1"/>
  <c r="F244" i="16"/>
  <c r="J87" i="16"/>
  <c r="H47" i="16"/>
  <c r="G47" i="16"/>
  <c r="I306" i="16"/>
  <c r="G306" i="16"/>
  <c r="R306" i="16"/>
  <c r="J306" i="16"/>
  <c r="G118" i="16"/>
  <c r="I118" i="16"/>
  <c r="H118" i="16"/>
  <c r="R118" i="16"/>
  <c r="I271" i="16"/>
  <c r="F78" i="16"/>
  <c r="J118" i="16"/>
  <c r="E306" i="16"/>
  <c r="X306" i="16" s="1"/>
  <c r="E106" i="16"/>
  <c r="X106" i="16" s="1"/>
  <c r="G106" i="16"/>
  <c r="I153" i="16"/>
  <c r="R214" i="16"/>
  <c r="H214" i="16"/>
  <c r="G312" i="16"/>
  <c r="J312" i="16"/>
  <c r="H312" i="16"/>
  <c r="E309" i="16"/>
  <c r="F309" i="16"/>
  <c r="J309" i="16"/>
  <c r="G309" i="16"/>
  <c r="G179" i="16"/>
  <c r="F179" i="16"/>
  <c r="R179" i="16"/>
  <c r="H160" i="16"/>
  <c r="E160" i="16"/>
  <c r="F160" i="16"/>
  <c r="I68" i="16"/>
  <c r="G68" i="16"/>
  <c r="G235" i="16"/>
  <c r="J235" i="16"/>
  <c r="H24" i="16"/>
  <c r="R24" i="16"/>
  <c r="H55" i="16"/>
  <c r="F55" i="16"/>
  <c r="E55" i="16"/>
  <c r="I55" i="16"/>
  <c r="I39" i="16"/>
  <c r="E39" i="16"/>
  <c r="E18" i="16"/>
  <c r="R18" i="16"/>
  <c r="R153" i="16"/>
  <c r="E153" i="16"/>
  <c r="X153" i="16" s="1"/>
  <c r="G153" i="16"/>
  <c r="F153" i="16"/>
  <c r="J128" i="16"/>
  <c r="I128" i="16"/>
  <c r="G128" i="16"/>
  <c r="E128" i="16"/>
  <c r="X128" i="16" s="1"/>
  <c r="E89" i="16"/>
  <c r="R89" i="16"/>
  <c r="G89" i="16"/>
  <c r="J89" i="16"/>
  <c r="I7" i="16"/>
  <c r="E7" i="16"/>
  <c r="F7" i="16"/>
  <c r="I86" i="16"/>
  <c r="J86" i="16"/>
  <c r="R86" i="16"/>
  <c r="J84" i="16"/>
  <c r="E84" i="16"/>
  <c r="X84" i="16" s="1"/>
  <c r="R273" i="16"/>
  <c r="E273" i="16"/>
  <c r="X273" i="16" s="1"/>
  <c r="F273" i="16"/>
  <c r="R72" i="16"/>
  <c r="G72" i="16"/>
  <c r="H72" i="16"/>
  <c r="E72" i="16"/>
  <c r="X72" i="16" s="1"/>
  <c r="I67" i="16"/>
  <c r="G67" i="16"/>
  <c r="R67" i="16"/>
  <c r="E185" i="16"/>
  <c r="X185" i="16" s="1"/>
  <c r="H185" i="16"/>
  <c r="I185" i="16"/>
  <c r="J264" i="16"/>
  <c r="H264" i="16"/>
  <c r="R264" i="16"/>
  <c r="G5" i="16"/>
  <c r="R5" i="16"/>
  <c r="H252" i="16"/>
  <c r="G252" i="16"/>
  <c r="I252" i="16"/>
  <c r="G71" i="16"/>
  <c r="H71" i="16"/>
  <c r="J71" i="16"/>
  <c r="F73" i="16"/>
  <c r="J73" i="16"/>
  <c r="I73" i="16"/>
  <c r="R42" i="16"/>
  <c r="F42" i="16"/>
  <c r="H42" i="16"/>
  <c r="G42" i="16"/>
  <c r="I42" i="16"/>
  <c r="H117" i="16"/>
  <c r="E87" i="16"/>
  <c r="X87" i="16" s="1"/>
  <c r="G239" i="16"/>
  <c r="J239" i="16"/>
  <c r="I186" i="16"/>
  <c r="R186" i="16"/>
  <c r="F186" i="16"/>
  <c r="J186" i="16"/>
  <c r="H78" i="16"/>
  <c r="F118" i="16"/>
  <c r="E67" i="16"/>
  <c r="X67" i="16" s="1"/>
  <c r="J273" i="16"/>
  <c r="F306" i="16"/>
  <c r="F185" i="16"/>
  <c r="H86" i="16"/>
  <c r="G186" i="16"/>
  <c r="F106" i="16"/>
  <c r="G55" i="16"/>
  <c r="E214" i="16"/>
  <c r="X214" i="16" s="1"/>
  <c r="G214" i="16"/>
  <c r="H153" i="16"/>
  <c r="G152" i="16"/>
  <c r="R43" i="16"/>
  <c r="G43" i="16"/>
  <c r="I43" i="16"/>
  <c r="E43" i="16"/>
  <c r="X43" i="16" s="1"/>
  <c r="F46" i="16"/>
  <c r="J282" i="16"/>
  <c r="H199" i="16"/>
  <c r="E315" i="16"/>
  <c r="X315" i="16" s="1"/>
  <c r="G130" i="16"/>
  <c r="F66" i="16"/>
  <c r="R64" i="16"/>
  <c r="H164" i="16"/>
  <c r="H32" i="16"/>
  <c r="X170" i="16"/>
  <c r="R192" i="16"/>
  <c r="G33" i="16"/>
  <c r="H99" i="16"/>
  <c r="I150" i="16"/>
  <c r="R150" i="16"/>
  <c r="E141" i="16"/>
  <c r="X141" i="16" s="1"/>
  <c r="I141" i="16"/>
  <c r="J117" i="16"/>
  <c r="T117" i="16" s="1"/>
  <c r="G139" i="16"/>
  <c r="E139" i="16"/>
  <c r="X139" i="16" s="1"/>
  <c r="E69" i="16"/>
  <c r="X69" i="16" s="1"/>
  <c r="I27" i="16"/>
  <c r="F27" i="16"/>
  <c r="E279" i="16"/>
  <c r="X279" i="16" s="1"/>
  <c r="I279" i="16"/>
  <c r="E247" i="16"/>
  <c r="X247" i="16" s="1"/>
  <c r="I215" i="16"/>
  <c r="I107" i="16"/>
  <c r="I33" i="16"/>
  <c r="H33" i="16"/>
  <c r="G274" i="16"/>
  <c r="R213" i="16"/>
  <c r="H213" i="16"/>
  <c r="F60" i="16"/>
  <c r="H49" i="16"/>
  <c r="F49" i="16"/>
  <c r="J28" i="16"/>
  <c r="E180" i="16"/>
  <c r="X180" i="16" s="1"/>
  <c r="G154" i="16"/>
  <c r="F154" i="16"/>
  <c r="H98" i="16"/>
  <c r="E98" i="16"/>
  <c r="X98" i="16" s="1"/>
  <c r="G224" i="16"/>
  <c r="H80" i="16"/>
  <c r="R10" i="16"/>
  <c r="E10" i="16"/>
  <c r="X10" i="16" s="1"/>
  <c r="F10" i="16"/>
  <c r="I28" i="16"/>
  <c r="H103" i="16"/>
  <c r="J103" i="16"/>
  <c r="G120" i="16"/>
  <c r="G184" i="16"/>
  <c r="J120" i="16"/>
  <c r="R32" i="16"/>
  <c r="J32" i="16"/>
  <c r="G150" i="16"/>
  <c r="E150" i="16"/>
  <c r="X150" i="16" s="1"/>
  <c r="R141" i="16"/>
  <c r="H141" i="16"/>
  <c r="R149" i="16"/>
  <c r="G85" i="16"/>
  <c r="H139" i="16"/>
  <c r="R139" i="16"/>
  <c r="H27" i="16"/>
  <c r="E27" i="16"/>
  <c r="X27" i="16" s="1"/>
  <c r="I247" i="16"/>
  <c r="J107" i="16"/>
  <c r="H107" i="16"/>
  <c r="J33" i="16"/>
  <c r="R33" i="16"/>
  <c r="J213" i="16"/>
  <c r="F147" i="16"/>
  <c r="G49" i="16"/>
  <c r="R49" i="16"/>
  <c r="R154" i="16"/>
  <c r="E154" i="16"/>
  <c r="X154" i="16" s="1"/>
  <c r="F224" i="16"/>
  <c r="G98" i="16"/>
  <c r="H224" i="16"/>
  <c r="J10" i="16"/>
  <c r="G80" i="16"/>
  <c r="I103" i="16"/>
  <c r="E103" i="16"/>
  <c r="H120" i="16"/>
  <c r="R120" i="16"/>
  <c r="I184" i="16"/>
  <c r="E184" i="16"/>
  <c r="X184" i="16" s="1"/>
  <c r="F103" i="16"/>
  <c r="R103" i="16"/>
  <c r="G62" i="16"/>
  <c r="I32" i="16"/>
  <c r="G285" i="16"/>
  <c r="E149" i="16"/>
  <c r="X149" i="16" s="1"/>
  <c r="H253" i="16"/>
  <c r="F69" i="16"/>
  <c r="J69" i="16"/>
  <c r="R27" i="16"/>
  <c r="R279" i="16"/>
  <c r="F247" i="16"/>
  <c r="J247" i="16"/>
  <c r="R215" i="16"/>
  <c r="J215" i="16"/>
  <c r="F107" i="16"/>
  <c r="E107" i="16"/>
  <c r="X107" i="16" s="1"/>
  <c r="I124" i="16"/>
  <c r="H244" i="16"/>
  <c r="I49" i="16"/>
  <c r="F312" i="16"/>
  <c r="I312" i="16"/>
  <c r="E17" i="16"/>
  <c r="X17" i="16" s="1"/>
  <c r="J98" i="16"/>
  <c r="R28" i="16"/>
  <c r="R224" i="16"/>
  <c r="G10" i="16"/>
  <c r="H28" i="16"/>
  <c r="E80" i="16"/>
  <c r="I10" i="16"/>
  <c r="I80" i="16"/>
  <c r="E120" i="16"/>
  <c r="X120" i="16" s="1"/>
  <c r="J184" i="16"/>
  <c r="R184" i="16"/>
  <c r="G32" i="16"/>
  <c r="J169" i="16"/>
  <c r="I235" i="16"/>
  <c r="R235" i="16"/>
  <c r="F298" i="16"/>
  <c r="H271" i="16"/>
  <c r="F271" i="16"/>
  <c r="E239" i="16"/>
  <c r="X239" i="16" s="1"/>
  <c r="G205" i="16"/>
  <c r="F22" i="16"/>
  <c r="I169" i="16"/>
  <c r="F235" i="16"/>
  <c r="E219" i="16"/>
  <c r="X219" i="16" s="1"/>
  <c r="H298" i="16"/>
  <c r="E271" i="16"/>
  <c r="X271" i="16" s="1"/>
  <c r="J271" i="16"/>
  <c r="R239" i="16"/>
  <c r="E191" i="16"/>
  <c r="H237" i="16"/>
  <c r="R205" i="16"/>
  <c r="J22" i="16"/>
  <c r="I282" i="16"/>
  <c r="R189" i="16"/>
  <c r="I245" i="16"/>
  <c r="H60" i="16"/>
  <c r="J47" i="16"/>
  <c r="I47" i="16"/>
  <c r="J55" i="16"/>
  <c r="G87" i="16"/>
  <c r="F39" i="16"/>
  <c r="R39" i="16"/>
  <c r="H39" i="16"/>
  <c r="E24" i="16"/>
  <c r="X24" i="16" s="1"/>
  <c r="H68" i="16"/>
  <c r="I24" i="16"/>
  <c r="F18" i="16"/>
  <c r="I18" i="16"/>
  <c r="H235" i="16"/>
  <c r="E235" i="16"/>
  <c r="X235" i="16" s="1"/>
  <c r="F219" i="16"/>
  <c r="R298" i="16"/>
  <c r="R271" i="16"/>
  <c r="J191" i="16"/>
  <c r="F237" i="16"/>
  <c r="F205" i="16"/>
  <c r="E22" i="16"/>
  <c r="X22" i="16" s="1"/>
  <c r="R282" i="16"/>
  <c r="R263" i="16"/>
  <c r="H234" i="16"/>
  <c r="F245" i="16"/>
  <c r="E130" i="16"/>
  <c r="X130" i="16" s="1"/>
  <c r="F47" i="16"/>
  <c r="R55" i="16"/>
  <c r="F87" i="16"/>
  <c r="R87" i="16"/>
  <c r="G24" i="16"/>
  <c r="J24" i="16"/>
  <c r="J68" i="16"/>
  <c r="G18" i="16"/>
  <c r="J18" i="16"/>
  <c r="R160" i="16"/>
  <c r="G282" i="16"/>
  <c r="E263" i="16"/>
  <c r="X263" i="16" s="1"/>
  <c r="F189" i="16"/>
  <c r="I234" i="16"/>
  <c r="I87" i="16"/>
  <c r="G39" i="16"/>
  <c r="J39" i="16"/>
  <c r="F24" i="16"/>
  <c r="R68" i="16"/>
  <c r="E68" i="16"/>
  <c r="X68" i="16" s="1"/>
  <c r="F68" i="16"/>
  <c r="I160" i="16"/>
  <c r="G160" i="16"/>
  <c r="J160" i="16"/>
  <c r="E115" i="16"/>
  <c r="X115" i="16" s="1"/>
  <c r="G149" i="16"/>
  <c r="R117" i="16"/>
  <c r="R85" i="16"/>
  <c r="I250" i="16"/>
  <c r="R244" i="16"/>
  <c r="R147" i="16"/>
  <c r="F180" i="16"/>
  <c r="R180" i="16"/>
  <c r="R92" i="16"/>
  <c r="I92" i="16"/>
  <c r="J74" i="16"/>
  <c r="G119" i="16"/>
  <c r="E119" i="16"/>
  <c r="H169" i="16"/>
  <c r="R219" i="16"/>
  <c r="G244" i="16"/>
  <c r="I298" i="16"/>
  <c r="F239" i="16"/>
  <c r="H239" i="16"/>
  <c r="I191" i="16"/>
  <c r="R191" i="16"/>
  <c r="I285" i="16"/>
  <c r="E237" i="16"/>
  <c r="X237" i="16" s="1"/>
  <c r="I237" i="16"/>
  <c r="I205" i="16"/>
  <c r="J115" i="16"/>
  <c r="I115" i="16"/>
  <c r="J149" i="16"/>
  <c r="I117" i="16"/>
  <c r="F117" i="16"/>
  <c r="H85" i="16"/>
  <c r="E85" i="16"/>
  <c r="X85" i="16" s="1"/>
  <c r="H250" i="16"/>
  <c r="H22" i="16"/>
  <c r="G22" i="16"/>
  <c r="E253" i="16"/>
  <c r="X253" i="16" s="1"/>
  <c r="R253" i="16"/>
  <c r="F282" i="16"/>
  <c r="H282" i="16"/>
  <c r="J295" i="16"/>
  <c r="H263" i="16"/>
  <c r="F124" i="16"/>
  <c r="H124" i="16"/>
  <c r="J189" i="16"/>
  <c r="H189" i="16"/>
  <c r="J244" i="16"/>
  <c r="R234" i="16"/>
  <c r="F234" i="16"/>
  <c r="E245" i="16"/>
  <c r="X245" i="16" s="1"/>
  <c r="R245" i="16"/>
  <c r="H147" i="16"/>
  <c r="E147" i="16"/>
  <c r="X147" i="16" s="1"/>
  <c r="E60" i="16"/>
  <c r="X60" i="16" s="1"/>
  <c r="R60" i="16"/>
  <c r="J180" i="16"/>
  <c r="H92" i="16"/>
  <c r="J92" i="16"/>
  <c r="I130" i="16"/>
  <c r="F130" i="16"/>
  <c r="I180" i="16"/>
  <c r="E47" i="16"/>
  <c r="X47" i="16" s="1"/>
  <c r="E151" i="16"/>
  <c r="H130" i="16"/>
  <c r="I151" i="16"/>
  <c r="R119" i="16"/>
  <c r="I119" i="16"/>
  <c r="E152" i="16"/>
  <c r="X152" i="16" s="1"/>
  <c r="J96" i="16"/>
  <c r="X158" i="16"/>
  <c r="R285" i="16"/>
  <c r="H285" i="16"/>
  <c r="R115" i="16"/>
  <c r="I149" i="16"/>
  <c r="J85" i="16"/>
  <c r="J253" i="16"/>
  <c r="I253" i="16"/>
  <c r="H295" i="16"/>
  <c r="E124" i="16"/>
  <c r="R124" i="16"/>
  <c r="E28" i="16"/>
  <c r="X28" i="16" s="1"/>
  <c r="F152" i="16"/>
  <c r="X32" i="16"/>
  <c r="R169" i="16"/>
  <c r="E169" i="16"/>
  <c r="X169" i="16" s="1"/>
  <c r="F169" i="16"/>
  <c r="I219" i="16"/>
  <c r="H219" i="16"/>
  <c r="J298" i="16"/>
  <c r="I239" i="16"/>
  <c r="F191" i="16"/>
  <c r="J285" i="16"/>
  <c r="J237" i="16"/>
  <c r="H205" i="16"/>
  <c r="H115" i="16"/>
  <c r="F149" i="16"/>
  <c r="G117" i="16"/>
  <c r="I85" i="16"/>
  <c r="F277" i="16"/>
  <c r="F253" i="16"/>
  <c r="R295" i="16"/>
  <c r="F295" i="16"/>
  <c r="J263" i="16"/>
  <c r="I263" i="16"/>
  <c r="J124" i="16"/>
  <c r="I189" i="16"/>
  <c r="E244" i="16"/>
  <c r="X244" i="16" s="1"/>
  <c r="E234" i="16"/>
  <c r="X234" i="16" s="1"/>
  <c r="G245" i="16"/>
  <c r="I147" i="16"/>
  <c r="G60" i="16"/>
  <c r="J60" i="16"/>
  <c r="G28" i="16"/>
  <c r="H180" i="16"/>
  <c r="F92" i="16"/>
  <c r="R130" i="16"/>
  <c r="R47" i="16"/>
  <c r="G74" i="16"/>
  <c r="R152" i="16"/>
  <c r="I152" i="16"/>
  <c r="H30" i="16"/>
  <c r="J152" i="16"/>
  <c r="J207" i="16"/>
  <c r="F207" i="16"/>
  <c r="J59" i="16"/>
  <c r="R59" i="16"/>
  <c r="J250" i="16"/>
  <c r="E250" i="16"/>
  <c r="X250" i="16" s="1"/>
  <c r="R105" i="16"/>
  <c r="H105" i="16"/>
  <c r="H277" i="16"/>
  <c r="E277" i="16"/>
  <c r="X277" i="16" s="1"/>
  <c r="R183" i="16"/>
  <c r="J183" i="16"/>
  <c r="R274" i="16"/>
  <c r="G280" i="16"/>
  <c r="I17" i="16"/>
  <c r="G122" i="16"/>
  <c r="G8" i="16"/>
  <c r="H74" i="16"/>
  <c r="F48" i="16"/>
  <c r="E74" i="16"/>
  <c r="G48" i="16"/>
  <c r="E48" i="16"/>
  <c r="X48" i="16" s="1"/>
  <c r="I280" i="16"/>
  <c r="F62" i="16"/>
  <c r="E62" i="16"/>
  <c r="X62" i="16" s="1"/>
  <c r="F59" i="16"/>
  <c r="R250" i="16"/>
  <c r="F250" i="16"/>
  <c r="I105" i="16"/>
  <c r="F105" i="16"/>
  <c r="R277" i="16"/>
  <c r="I183" i="16"/>
  <c r="E183" i="16"/>
  <c r="X183" i="16" s="1"/>
  <c r="F274" i="16"/>
  <c r="J274" i="16"/>
  <c r="E280" i="16"/>
  <c r="X280" i="16" s="1"/>
  <c r="G17" i="16"/>
  <c r="R17" i="16"/>
  <c r="F122" i="16"/>
  <c r="I122" i="16"/>
  <c r="J8" i="16"/>
  <c r="H48" i="16"/>
  <c r="H280" i="16"/>
  <c r="J62" i="16"/>
  <c r="R62" i="16"/>
  <c r="H59" i="16"/>
  <c r="I277" i="16"/>
  <c r="H183" i="16"/>
  <c r="I274" i="16"/>
  <c r="J280" i="16"/>
  <c r="H17" i="16"/>
  <c r="J17" i="16"/>
  <c r="H122" i="16"/>
  <c r="E8" i="16"/>
  <c r="X8" i="16" s="1"/>
  <c r="F74" i="16"/>
  <c r="I74" i="16"/>
  <c r="R48" i="16"/>
  <c r="H62" i="16"/>
  <c r="H132" i="16"/>
  <c r="E102" i="16"/>
  <c r="X102" i="16" s="1"/>
  <c r="F94" i="16"/>
  <c r="R102" i="16"/>
  <c r="J94" i="16"/>
  <c r="G30" i="16"/>
  <c r="E96" i="16"/>
  <c r="X96" i="16" s="1"/>
  <c r="J132" i="16"/>
  <c r="J151" i="16"/>
  <c r="H102" i="16"/>
  <c r="R132" i="16"/>
  <c r="I132" i="16"/>
  <c r="R151" i="16"/>
  <c r="G162" i="16"/>
  <c r="R94" i="16"/>
  <c r="H94" i="16"/>
  <c r="F132" i="16"/>
  <c r="G132" i="16"/>
  <c r="X160" i="16"/>
  <c r="G151" i="16"/>
  <c r="G94" i="16"/>
  <c r="F151" i="16"/>
  <c r="I30" i="16"/>
  <c r="E94" i="16"/>
  <c r="I96" i="16"/>
  <c r="J102" i="16"/>
  <c r="I8" i="16"/>
  <c r="R8" i="16"/>
  <c r="E30" i="16"/>
  <c r="X30" i="16" s="1"/>
  <c r="F30" i="16"/>
  <c r="X132" i="16"/>
  <c r="F202" i="16"/>
  <c r="J202" i="16"/>
  <c r="H202" i="16"/>
  <c r="E202" i="16"/>
  <c r="I202" i="16"/>
  <c r="G202" i="16"/>
  <c r="R202" i="16"/>
  <c r="H96" i="16"/>
  <c r="F96" i="16"/>
  <c r="R96" i="16"/>
  <c r="G102" i="16"/>
  <c r="H8" i="16"/>
  <c r="J30" i="16"/>
  <c r="I162" i="16"/>
  <c r="H162" i="16"/>
  <c r="E162" i="16"/>
  <c r="X162" i="16" s="1"/>
  <c r="R162" i="16"/>
  <c r="F162" i="16"/>
  <c r="I14" i="16"/>
  <c r="F14" i="16"/>
  <c r="R14" i="16"/>
  <c r="X146" i="16"/>
  <c r="X114" i="16"/>
  <c r="J14" i="16"/>
  <c r="G14" i="16"/>
  <c r="X178" i="16"/>
  <c r="H14" i="16"/>
  <c r="G65" i="10"/>
  <c r="H65" i="10" s="1"/>
  <c r="D65" i="10" s="1"/>
  <c r="E70" i="16"/>
  <c r="X70" i="16" s="1"/>
  <c r="F70" i="16"/>
  <c r="J70" i="16"/>
  <c r="I70" i="16"/>
  <c r="G70" i="16"/>
  <c r="G63" i="10"/>
  <c r="H63" i="10" s="1"/>
  <c r="D63" i="10" s="1"/>
  <c r="G64" i="10"/>
  <c r="H64" i="10" s="1"/>
  <c r="D64" i="10" s="1"/>
  <c r="G62" i="10"/>
  <c r="H62" i="10" s="1"/>
  <c r="D62" i="10" s="1"/>
  <c r="X88" i="16"/>
  <c r="X198" i="16"/>
  <c r="X294" i="16"/>
  <c r="X262" i="16"/>
  <c r="X104" i="16"/>
  <c r="X168" i="16"/>
  <c r="X186" i="16"/>
  <c r="X34" i="16"/>
  <c r="X93" i="16"/>
  <c r="X58" i="16"/>
  <c r="X90" i="16"/>
  <c r="X240" i="16"/>
  <c r="X258" i="16"/>
  <c r="X312" i="16"/>
  <c r="X92" i="16"/>
  <c r="X248" i="16"/>
  <c r="X288" i="16"/>
  <c r="X285" i="16"/>
  <c r="X233" i="16"/>
  <c r="X181" i="16"/>
  <c r="X41" i="16"/>
  <c r="X133" i="16"/>
  <c r="X194" i="16"/>
  <c r="X148" i="16"/>
  <c r="X166" i="16"/>
  <c r="X316" i="16"/>
  <c r="X228" i="16"/>
  <c r="X218" i="16"/>
  <c r="X229" i="16"/>
  <c r="X61" i="16"/>
  <c r="X211" i="16"/>
  <c r="X305" i="16"/>
  <c r="X201" i="16"/>
  <c r="X25" i="16"/>
  <c r="X283" i="16"/>
  <c r="X14" i="16"/>
  <c r="X5" i="16"/>
  <c r="X223" i="16"/>
  <c r="X53" i="16"/>
  <c r="X157" i="16"/>
  <c r="X188" i="16"/>
  <c r="X44" i="16"/>
  <c r="X292" i="16"/>
  <c r="X265" i="16"/>
  <c r="X256" i="16"/>
  <c r="X298" i="16"/>
  <c r="X116" i="16"/>
  <c r="X75" i="16"/>
  <c r="X291" i="16"/>
  <c r="X77" i="16"/>
  <c r="X163" i="16"/>
  <c r="X142" i="16"/>
  <c r="X172" i="16"/>
  <c r="X9" i="16"/>
  <c r="X118" i="16"/>
  <c r="X296" i="16"/>
  <c r="X243" i="16"/>
  <c r="X134" i="16"/>
  <c r="X308" i="16"/>
  <c r="X65" i="16"/>
  <c r="X21" i="16"/>
  <c r="X231" i="16"/>
  <c r="X301" i="16"/>
  <c r="X299" i="16"/>
  <c r="X123" i="16"/>
  <c r="X276" i="16"/>
  <c r="X274" i="16"/>
  <c r="X19" i="16"/>
  <c r="X91" i="16"/>
  <c r="X281" i="16"/>
  <c r="X140" i="16"/>
  <c r="X33" i="16"/>
  <c r="X297" i="16"/>
  <c r="X269" i="16"/>
  <c r="X238" i="16"/>
  <c r="X270" i="16"/>
  <c r="X222" i="16"/>
  <c r="X304" i="16"/>
  <c r="X204" i="16"/>
  <c r="X313" i="16"/>
  <c r="X266" i="16"/>
  <c r="X20" i="16"/>
  <c r="X232" i="16"/>
  <c r="X38" i="16"/>
  <c r="X109" i="16"/>
  <c r="X45" i="16"/>
  <c r="X260" i="16"/>
  <c r="X196" i="16"/>
  <c r="X97" i="16"/>
  <c r="X289" i="16"/>
  <c r="X117" i="16"/>
  <c r="X110" i="16"/>
  <c r="X282" i="16"/>
  <c r="X210" i="16"/>
  <c r="X311" i="16"/>
  <c r="X221" i="16"/>
  <c r="X26" i="16"/>
  <c r="D54" i="10"/>
  <c r="C54" i="10"/>
  <c r="C60" i="10"/>
  <c r="D60" i="10"/>
  <c r="D59" i="10"/>
  <c r="C59" i="10"/>
  <c r="D50" i="10"/>
  <c r="C50" i="10"/>
  <c r="F52" i="10"/>
  <c r="H52" i="10" s="1"/>
  <c r="H51" i="10"/>
  <c r="D55" i="10"/>
  <c r="C55" i="10"/>
  <c r="D56" i="10"/>
  <c r="C56" i="10"/>
  <c r="D58" i="10"/>
  <c r="C58" i="10"/>
  <c r="D53" i="10"/>
  <c r="C53" i="10"/>
  <c r="C66" i="10"/>
  <c r="T314" i="16"/>
  <c r="S314" i="16"/>
  <c r="S315" i="16"/>
  <c r="S316" i="16"/>
  <c r="T248" i="16"/>
  <c r="S112" i="16"/>
  <c r="T289" i="16"/>
  <c r="T90" i="16"/>
  <c r="S121" i="16"/>
  <c r="T272" i="16"/>
  <c r="T208" i="16"/>
  <c r="T220" i="16"/>
  <c r="T54" i="16"/>
  <c r="T28" i="16"/>
  <c r="T152" i="16"/>
  <c r="S239" i="16"/>
  <c r="S34" i="16"/>
  <c r="S212" i="16"/>
  <c r="S305" i="16"/>
  <c r="T99" i="16"/>
  <c r="T203" i="16"/>
  <c r="T89" i="16"/>
  <c r="T120" i="16"/>
  <c r="S38" i="16"/>
  <c r="S268" i="16"/>
  <c r="S204" i="16"/>
  <c r="S245" i="16"/>
  <c r="S122" i="16"/>
  <c r="T124" i="16"/>
  <c r="T223" i="16"/>
  <c r="T7" i="16"/>
  <c r="S246" i="16"/>
  <c r="S150" i="16"/>
  <c r="S125" i="16"/>
  <c r="S147" i="16"/>
  <c r="S267" i="16"/>
  <c r="S35" i="16"/>
  <c r="S293" i="16"/>
  <c r="S20" i="16"/>
  <c r="S301" i="16"/>
  <c r="S230" i="16"/>
  <c r="S91" i="16"/>
  <c r="S274" i="16"/>
  <c r="S192" i="16"/>
  <c r="S289" i="16"/>
  <c r="S19" i="16"/>
  <c r="S295" i="16"/>
  <c r="S131" i="16"/>
  <c r="T22" i="16"/>
  <c r="S169" i="16"/>
  <c r="S102" i="16"/>
  <c r="S12" i="16"/>
  <c r="S105" i="16"/>
  <c r="S23" i="16"/>
  <c r="T240" i="16"/>
  <c r="T119" i="16"/>
  <c r="T164" i="16"/>
  <c r="S156" i="16"/>
  <c r="T235" i="16"/>
  <c r="T160" i="16"/>
  <c r="S224" i="16"/>
  <c r="S261" i="16"/>
  <c r="S149" i="16"/>
  <c r="S276" i="16"/>
  <c r="S172" i="16"/>
  <c r="S259" i="16"/>
  <c r="T115" i="16"/>
  <c r="T213" i="16"/>
  <c r="T252" i="16"/>
  <c r="S94" i="16"/>
  <c r="S187" i="16"/>
  <c r="S195" i="16"/>
  <c r="S251" i="16"/>
  <c r="S292" i="16"/>
  <c r="S185" i="16"/>
  <c r="S70" i="16"/>
  <c r="S115" i="16"/>
  <c r="S22" i="16"/>
  <c r="T151" i="16"/>
  <c r="T50" i="16"/>
  <c r="T236" i="16"/>
  <c r="T35" i="16"/>
  <c r="S31" i="16"/>
  <c r="T249" i="16"/>
  <c r="T56" i="16"/>
  <c r="S145" i="16"/>
  <c r="S56" i="16"/>
  <c r="T108" i="16"/>
  <c r="S42" i="16"/>
  <c r="T144" i="16"/>
  <c r="T186" i="16"/>
  <c r="S10" i="16"/>
  <c r="S256" i="16"/>
  <c r="S244" i="16"/>
  <c r="S269" i="16"/>
  <c r="S77" i="16"/>
  <c r="S139" i="16"/>
  <c r="T300" i="16"/>
  <c r="S50" i="16"/>
  <c r="T60" i="16"/>
  <c r="S54" i="16"/>
  <c r="S255" i="16"/>
  <c r="S90" i="16"/>
  <c r="S173" i="16"/>
  <c r="S226" i="16"/>
  <c r="T219" i="16"/>
  <c r="T139" i="16"/>
  <c r="T271" i="16"/>
  <c r="T31" i="16"/>
  <c r="T59" i="16"/>
  <c r="S216" i="16"/>
  <c r="S52" i="16"/>
  <c r="S69" i="16"/>
  <c r="S297" i="16"/>
  <c r="S130" i="16"/>
  <c r="S67" i="16"/>
  <c r="S123" i="16"/>
  <c r="S30" i="16"/>
  <c r="S11" i="16"/>
  <c r="S171" i="16"/>
  <c r="S41" i="16"/>
  <c r="S164" i="16"/>
  <c r="S163" i="16"/>
  <c r="S5" i="16"/>
  <c r="S111" i="16"/>
  <c r="T109" i="16"/>
  <c r="T52" i="16"/>
  <c r="T128" i="16"/>
  <c r="S73" i="16"/>
  <c r="S238" i="16"/>
  <c r="S281" i="16"/>
  <c r="S148" i="16"/>
  <c r="S225" i="16"/>
  <c r="T180" i="16"/>
  <c r="T36" i="16"/>
  <c r="T48" i="16"/>
  <c r="T227" i="16"/>
  <c r="T246" i="16"/>
  <c r="T96" i="16"/>
  <c r="T112" i="16"/>
  <c r="T6" i="16"/>
  <c r="S68" i="16"/>
  <c r="T8" i="16"/>
  <c r="S205" i="16"/>
  <c r="S9" i="16"/>
  <c r="T106" i="16"/>
  <c r="T183" i="16"/>
  <c r="T284" i="16"/>
  <c r="S55" i="16"/>
  <c r="T10" i="16"/>
  <c r="T149" i="16"/>
  <c r="S25" i="16"/>
  <c r="S61" i="16"/>
  <c r="S311" i="16"/>
  <c r="T308" i="16"/>
  <c r="S36" i="16"/>
  <c r="T276" i="16"/>
  <c r="T177" i="16"/>
  <c r="T225" i="16"/>
  <c r="T259" i="16"/>
  <c r="T230" i="16"/>
  <c r="T5" i="16"/>
  <c r="T207" i="16"/>
  <c r="T268" i="16"/>
  <c r="S95" i="16"/>
  <c r="T131" i="16"/>
  <c r="T27" i="16"/>
  <c r="S233" i="16"/>
  <c r="S306" i="16"/>
  <c r="T12" i="16"/>
  <c r="T224" i="16"/>
  <c r="T212" i="16"/>
  <c r="T32" i="16"/>
  <c r="T11" i="16"/>
  <c r="T216" i="16"/>
  <c r="T243" i="16"/>
  <c r="T13" i="16"/>
  <c r="T217" i="16"/>
  <c r="S136" i="16"/>
  <c r="S49" i="16"/>
  <c r="T64" i="16"/>
  <c r="T18" i="16"/>
  <c r="S48" i="16"/>
  <c r="T30" i="16"/>
  <c r="S296" i="16"/>
  <c r="S113" i="16"/>
  <c r="T277" i="16"/>
  <c r="T264" i="16"/>
  <c r="T39" i="16"/>
  <c r="S28" i="16"/>
  <c r="S181" i="16"/>
  <c r="S109" i="16"/>
  <c r="S210" i="16"/>
  <c r="S162" i="16"/>
  <c r="S154" i="16"/>
  <c r="S71" i="16"/>
  <c r="T309" i="16"/>
  <c r="S120" i="16"/>
  <c r="T254" i="16"/>
  <c r="S214" i="16"/>
  <c r="T92" i="16"/>
  <c r="S287" i="16"/>
  <c r="S258" i="16"/>
  <c r="S299" i="16"/>
  <c r="S272" i="16"/>
  <c r="S222" i="16"/>
  <c r="S250" i="16"/>
  <c r="S116" i="16"/>
  <c r="S291" i="16"/>
  <c r="S240" i="16"/>
  <c r="S228" i="16"/>
  <c r="S58" i="16"/>
  <c r="T101" i="16"/>
  <c r="T204" i="16"/>
  <c r="T251" i="16"/>
  <c r="T26" i="16"/>
  <c r="S177" i="16"/>
  <c r="T211" i="16"/>
  <c r="T79" i="16"/>
  <c r="T311" i="16"/>
  <c r="T221" i="16"/>
  <c r="T187" i="16"/>
  <c r="T265" i="16"/>
  <c r="T100" i="16"/>
  <c r="T172" i="16"/>
  <c r="S18" i="16"/>
  <c r="T85" i="16"/>
  <c r="S237" i="16"/>
  <c r="S59" i="16"/>
  <c r="S142" i="16"/>
  <c r="S79" i="16"/>
  <c r="T179" i="16"/>
  <c r="T84" i="16"/>
  <c r="T247" i="16"/>
  <c r="S14" i="16"/>
  <c r="S134" i="16"/>
  <c r="S53" i="16"/>
  <c r="S223" i="16"/>
  <c r="T189" i="16"/>
  <c r="T141" i="16"/>
  <c r="T181" i="16"/>
  <c r="T215" i="16"/>
  <c r="T80" i="16"/>
  <c r="T83" i="16"/>
  <c r="S190" i="16"/>
  <c r="T191" i="16"/>
  <c r="S62" i="16"/>
  <c r="S118" i="16"/>
  <c r="S65" i="16"/>
  <c r="S260" i="16"/>
  <c r="S93" i="16"/>
  <c r="S221" i="16"/>
  <c r="S219" i="16"/>
  <c r="T14" i="16"/>
  <c r="S232" i="16"/>
  <c r="S85" i="16"/>
  <c r="S81" i="16"/>
  <c r="S285" i="16"/>
  <c r="T123" i="16"/>
  <c r="T205" i="16"/>
  <c r="S153" i="16"/>
  <c r="T55" i="16"/>
  <c r="S96" i="16"/>
  <c r="S27" i="16"/>
  <c r="S313" i="16"/>
  <c r="S21" i="16"/>
  <c r="S186" i="16"/>
  <c r="S218" i="16"/>
  <c r="S298" i="16"/>
  <c r="S133" i="16"/>
  <c r="S138" i="16"/>
  <c r="S64" i="16"/>
  <c r="T269" i="16"/>
  <c r="T170" i="16"/>
  <c r="T87" i="16"/>
  <c r="S37" i="16"/>
  <c r="T279" i="16"/>
  <c r="T146" i="16"/>
  <c r="S310" i="16"/>
  <c r="S252" i="16"/>
  <c r="S257" i="16"/>
  <c r="S8" i="16"/>
  <c r="S196" i="16"/>
  <c r="S231" i="16"/>
  <c r="T67" i="16"/>
  <c r="T274" i="16"/>
  <c r="T202" i="16"/>
  <c r="T287" i="16"/>
  <c r="T132" i="16"/>
  <c r="T312" i="16"/>
  <c r="S249" i="16"/>
  <c r="S188" i="16"/>
  <c r="T174" i="16"/>
  <c r="S220" i="16"/>
  <c r="S17" i="16"/>
  <c r="S282" i="16"/>
  <c r="S44" i="16"/>
  <c r="S107" i="16"/>
  <c r="S155" i="16"/>
  <c r="S300" i="16"/>
  <c r="T107" i="16"/>
  <c r="S132" i="16"/>
  <c r="S270" i="16"/>
  <c r="T147" i="16"/>
  <c r="T253" i="16"/>
  <c r="T267" i="16"/>
  <c r="S110" i="16"/>
  <c r="S117" i="16"/>
  <c r="S304" i="16"/>
  <c r="T234" i="16"/>
  <c r="S157" i="16"/>
  <c r="T303" i="16"/>
  <c r="T29" i="16"/>
  <c r="S127" i="16"/>
  <c r="S265" i="16"/>
  <c r="T307" i="16"/>
  <c r="T78" i="16"/>
  <c r="T197" i="16"/>
  <c r="T76" i="16"/>
  <c r="T190" i="16"/>
  <c r="T306" i="16"/>
  <c r="T273" i="16"/>
  <c r="T282" i="16"/>
  <c r="T103" i="16"/>
  <c r="T24" i="16"/>
  <c r="S119" i="16"/>
  <c r="S74" i="16"/>
  <c r="T17" i="16"/>
  <c r="T102" i="16"/>
  <c r="T175" i="16"/>
  <c r="T72" i="16"/>
  <c r="S33" i="16"/>
  <c r="S303" i="16"/>
  <c r="S273" i="16"/>
  <c r="S290" i="16"/>
  <c r="T263" i="16"/>
  <c r="T98" i="16"/>
  <c r="T244" i="16"/>
  <c r="T33" i="16"/>
  <c r="T280" i="16"/>
  <c r="S180" i="16"/>
  <c r="S165" i="16"/>
  <c r="T195" i="16"/>
  <c r="T61" i="16"/>
  <c r="T299" i="16"/>
  <c r="T290" i="16"/>
  <c r="T310" i="16"/>
  <c r="T275" i="16"/>
  <c r="T129" i="16"/>
  <c r="T51" i="16"/>
  <c r="S160" i="16"/>
  <c r="S89" i="16"/>
  <c r="T86" i="16"/>
  <c r="T169" i="16"/>
  <c r="T47" i="16"/>
  <c r="T68" i="16"/>
  <c r="T250" i="16"/>
  <c r="T137" i="16"/>
  <c r="S193" i="16"/>
  <c r="S229" i="16"/>
  <c r="S183" i="16"/>
  <c r="S184" i="16"/>
  <c r="T94" i="16"/>
  <c r="S106" i="16"/>
  <c r="T184" i="16"/>
  <c r="S57" i="16"/>
  <c r="T113" i="16"/>
  <c r="S243" i="16"/>
  <c r="T295" i="16"/>
  <c r="S283" i="16"/>
  <c r="S308" i="16"/>
  <c r="S72" i="16"/>
  <c r="S174" i="16"/>
  <c r="S241" i="16"/>
  <c r="S211" i="16"/>
  <c r="S213" i="16"/>
  <c r="S84" i="16"/>
  <c r="T258" i="16"/>
  <c r="T196" i="16"/>
  <c r="T173" i="16"/>
  <c r="S29" i="16"/>
  <c r="T237" i="16"/>
  <c r="S201" i="16"/>
  <c r="S101" i="16"/>
  <c r="T71" i="16"/>
  <c r="T278" i="16"/>
  <c r="S247" i="16"/>
  <c r="S97" i="16"/>
  <c r="S166" i="16"/>
  <c r="S307" i="16"/>
  <c r="S98" i="16"/>
  <c r="T41" i="16"/>
  <c r="T70" i="16"/>
  <c r="T286" i="16"/>
  <c r="T118" i="16"/>
  <c r="T81" i="16"/>
  <c r="T62" i="16"/>
  <c r="S266" i="16"/>
  <c r="T232" i="16"/>
  <c r="S80" i="16"/>
  <c r="T239" i="16"/>
  <c r="S253" i="16"/>
  <c r="S264" i="16"/>
  <c r="S51" i="16"/>
  <c r="S140" i="16"/>
  <c r="T257" i="16"/>
  <c r="S194" i="16"/>
  <c r="T255" i="16"/>
  <c r="S199" i="16"/>
  <c r="S76" i="16"/>
  <c r="S217" i="16"/>
  <c r="S45" i="16"/>
  <c r="T74" i="16"/>
  <c r="T298" i="16"/>
  <c r="T293" i="16"/>
  <c r="T57" i="16"/>
  <c r="T23" i="16"/>
  <c r="T20" i="16"/>
  <c r="S286" i="16"/>
  <c r="T127" i="16"/>
  <c r="T37" i="16"/>
  <c r="T43" i="16"/>
  <c r="T182" i="16"/>
  <c r="T161" i="16"/>
  <c r="T165" i="16"/>
  <c r="T171" i="16"/>
  <c r="T261" i="16"/>
  <c r="T192" i="16"/>
  <c r="S39" i="16"/>
  <c r="S7" i="16"/>
  <c r="T73" i="16"/>
  <c r="T69" i="16"/>
  <c r="T285" i="16"/>
  <c r="T210" i="16"/>
  <c r="T42" i="16"/>
  <c r="S137" i="16"/>
  <c r="S242" i="16"/>
  <c r="T199" i="16"/>
  <c r="S26" i="16"/>
  <c r="S83" i="16"/>
  <c r="S75" i="16"/>
  <c r="T46" i="16"/>
  <c r="X191" i="16" l="1"/>
  <c r="X103" i="16"/>
  <c r="X309" i="16"/>
  <c r="X227" i="16"/>
  <c r="X278" i="16"/>
  <c r="X99" i="16"/>
  <c r="X236" i="16"/>
  <c r="X207" i="16"/>
  <c r="X161" i="16"/>
  <c r="X208" i="16"/>
  <c r="X182" i="16"/>
  <c r="X197" i="16"/>
  <c r="X203" i="16"/>
  <c r="X13" i="16"/>
  <c r="X284" i="16"/>
  <c r="X124" i="16"/>
  <c r="X151" i="16"/>
  <c r="X286" i="16"/>
  <c r="X63" i="16"/>
  <c r="X57" i="16"/>
  <c r="X95" i="16"/>
  <c r="X127" i="16"/>
  <c r="X121" i="16"/>
  <c r="X71" i="16"/>
  <c r="X36" i="16"/>
  <c r="X164" i="16"/>
  <c r="X7" i="16"/>
  <c r="X39" i="16"/>
  <c r="X89" i="16"/>
  <c r="G66" i="10"/>
  <c r="H66" i="10" s="1"/>
  <c r="H67" i="10" s="1"/>
  <c r="D2" i="10" s="1"/>
  <c r="X18" i="16"/>
  <c r="X55" i="16"/>
  <c r="X80" i="16"/>
  <c r="X119" i="16"/>
  <c r="X74" i="16"/>
  <c r="X94" i="16"/>
  <c r="X202" i="16"/>
  <c r="C65" i="10"/>
  <c r="C63" i="10"/>
  <c r="C64" i="10"/>
  <c r="C62" i="10"/>
  <c r="D52" i="10"/>
  <c r="C52" i="10"/>
  <c r="D51" i="10"/>
  <c r="C51" i="10"/>
  <c r="S66" i="16"/>
  <c r="S235" i="16"/>
  <c r="S100" i="16"/>
  <c r="S280" i="16"/>
  <c r="S128" i="16"/>
  <c r="S141" i="16"/>
  <c r="S207" i="16"/>
  <c r="S197" i="16"/>
  <c r="S191" i="16"/>
  <c r="S278" i="16"/>
  <c r="S161" i="16"/>
  <c r="S203" i="16"/>
  <c r="S151" i="16"/>
  <c r="S108" i="16"/>
  <c r="S87" i="16"/>
  <c r="S152" i="16"/>
  <c r="S124" i="16"/>
  <c r="S271" i="16"/>
  <c r="S279" i="16"/>
  <c r="S209" i="16"/>
  <c r="S60" i="16"/>
  <c r="S6" i="16"/>
  <c r="S13" i="16"/>
  <c r="S189" i="16"/>
  <c r="S63" i="16"/>
  <c r="S86" i="16"/>
  <c r="S103" i="16"/>
  <c r="S99" i="16"/>
  <c r="S208" i="16"/>
  <c r="S43" i="16"/>
  <c r="S47" i="16"/>
  <c r="S46" i="16"/>
  <c r="S78" i="16"/>
  <c r="S179" i="16"/>
  <c r="S275" i="16"/>
  <c r="S263" i="16"/>
  <c r="S277" i="16"/>
  <c r="S309" i="16"/>
  <c r="S236" i="16"/>
  <c r="S182" i="16"/>
  <c r="S284" i="16"/>
  <c r="S129" i="16"/>
  <c r="S215" i="16"/>
  <c r="S176" i="16"/>
  <c r="S202" i="16"/>
  <c r="S24" i="16"/>
  <c r="S227" i="16"/>
  <c r="S144" i="16"/>
  <c r="S23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<sst xmlns="http://schemas.openxmlformats.org/spreadsheetml/2006/main" count="21924" uniqueCount="15460">
  <si>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</si>
  <si>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</si>
  <si>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</si>
  <si>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</si>
  <si>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</si>
  <si>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</si>
  <si>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</si>
  <si>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</si>
  <si>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</si>
  <si>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</si>
  <si>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</si>
  <si>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</si>
  <si>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</si>
  <si>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</si>
  <si>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</si>
  <si>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</si>
  <si>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</si>
  <si>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</si>
  <si>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</si>
  <si>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</si>
  <si>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</si>
  <si>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</si>
  <si>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</si>
  <si>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</si>
  <si>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</si>
  <si>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</si>
  <si>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</si>
  <si>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</si>
  <si>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</si>
  <si>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</si>
  <si>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</si>
  <si>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</si>
  <si>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</si>
  <si>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</si>
  <si>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</si>
  <si>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</si>
  <si>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</si>
  <si>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</si>
  <si>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</si>
  <si>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</si>
  <si>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</si>
  <si>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</si>
  <si>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</si>
  <si>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</si>
  <si>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</si>
  <si>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</si>
  <si>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</si>
  <si>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</si>
  <si>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</si>
  <si>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</si>
  <si>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</si>
  <si>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</si>
  <si>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</si>
  <si>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</si>
  <si>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</si>
  <si>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</si>
  <si>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</si>
  <si>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</si>
  <si>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</si>
  <si>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</si>
  <si>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</si>
  <si>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</si>
  <si>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</si>
  <si>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</si>
  <si>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</si>
  <si>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</si>
  <si>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</si>
  <si>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</si>
  <si>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</si>
  <si>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</si>
  <si>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</si>
  <si>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</si>
  <si>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</si>
  <si>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</si>
  <si>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</si>
  <si>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</si>
  <si>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</si>
  <si>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</si>
  <si>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</si>
  <si>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</si>
  <si>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</si>
  <si>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</si>
  <si>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</si>
  <si>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</si>
  <si>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</si>
  <si>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</si>
  <si>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</si>
  <si>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</si>
  <si>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</si>
  <si>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</si>
  <si>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</si>
  <si>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</si>
  <si>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</si>
  <si>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</si>
  <si>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</si>
  <si>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</si>
  <si>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</si>
  <si>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</si>
  <si>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</si>
  <si>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</si>
  <si>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</si>
  <si>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</si>
  <si>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</si>
  <si>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</si>
  <si>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</si>
  <si>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</si>
  <si>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</si>
  <si>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</si>
  <si>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</si>
  <si>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</si>
  <si>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</si>
  <si>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</si>
  <si>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</si>
  <si>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</si>
  <si>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</si>
  <si>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</si>
  <si>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</si>
  <si>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</si>
  <si>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</si>
  <si>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</si>
  <si>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</si>
  <si>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</si>
  <si>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</si>
  <si>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</si>
  <si>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</si>
  <si>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</si>
  <si>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</si>
  <si>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</si>
  <si>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</si>
  <si>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</si>
  <si>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</si>
  <si>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</si>
  <si>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</si>
  <si>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</si>
  <si>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</si>
  <si>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</si>
  <si>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</si>
  <si>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</si>
  <si>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</si>
  <si>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</si>
  <si>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</si>
  <si>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</si>
  <si>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</si>
  <si>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</si>
  <si>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</si>
  <si>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</si>
  <si>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</si>
  <si>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</si>
  <si>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</si>
  <si>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</si>
  <si>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</si>
  <si>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</si>
  <si>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</si>
  <si>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</si>
  <si>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</si>
  <si>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</si>
  <si>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</si>
  <si>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</si>
  <si>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</si>
  <si>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</si>
  <si>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</si>
  <si>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</si>
  <si>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</si>
  <si>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</si>
  <si>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</si>
  <si>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</si>
  <si>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</si>
  <si>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</si>
  <si>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</si>
  <si>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</si>
  <si>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</si>
  <si>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</si>
  <si>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</si>
  <si>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</si>
  <si>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</si>
  <si>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</si>
  <si>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</si>
  <si>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</si>
  <si>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</si>
  <si>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</si>
  <si>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</si>
  <si>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</si>
  <si>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</si>
  <si>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</si>
  <si>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</si>
  <si>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</si>
  <si>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</si>
  <si>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</si>
  <si>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</si>
  <si>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</si>
  <si>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</si>
  <si>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</si>
  <si>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</si>
  <si>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</si>
  <si>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</si>
  <si>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</si>
  <si>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</si>
  <si>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</si>
  <si>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</si>
  <si>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</si>
  <si>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</si>
  <si>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</si>
  <si>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</si>
  <si>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</si>
  <si>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</si>
  <si>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</si>
  <si>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</si>
  <si>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</si>
  <si>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</si>
  <si>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</si>
  <si>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</si>
  <si>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</si>
  <si>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</si>
  <si>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</si>
  <si>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</si>
  <si>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</si>
  <si>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</si>
  <si>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</si>
  <si>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</si>
  <si>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</si>
  <si>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</si>
  <si>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</si>
  <si>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</si>
  <si>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</si>
  <si>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</si>
  <si>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</si>
  <si>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</si>
  <si>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</si>
  <si>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</si>
  <si>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</si>
  <si>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</si>
  <si>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</si>
  <si>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</si>
  <si>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</si>
  <si>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</si>
  <si>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</si>
  <si>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</si>
  <si>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</si>
  <si>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</si>
  <si>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</si>
  <si>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</si>
  <si>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</si>
  <si>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</si>
  <si>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</si>
  <si>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</si>
  <si>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</si>
  <si>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</si>
  <si>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</si>
  <si>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</si>
  <si>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</si>
  <si>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</si>
  <si>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</si>
  <si>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</si>
  <si>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</si>
  <si>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</si>
  <si>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</si>
  <si>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</si>
  <si>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</si>
  <si>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</si>
  <si>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</si>
  <si>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</si>
  <si>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</si>
  <si>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</si>
  <si>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</si>
  <si>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</si>
  <si>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</si>
  <si>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</si>
  <si>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</si>
  <si>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</si>
  <si>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</si>
  <si>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</si>
  <si>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</si>
  <si>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</si>
  <si>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</si>
  <si>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</si>
  <si>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</si>
  <si>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</si>
  <si>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</si>
  <si>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</si>
  <si>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</si>
  <si>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</si>
  <si>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</si>
  <si>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</si>
  <si>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</si>
  <si>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</si>
  <si>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</si>
  <si>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</si>
  <si>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</si>
  <si>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</si>
  <si>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</si>
  <si>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</si>
  <si>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</si>
  <si>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</si>
  <si>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</si>
  <si>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</si>
  <si>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</si>
  <si>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</si>
  <si>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</si>
  <si>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</si>
  <si>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</si>
  <si>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</si>
  <si>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</si>
  <si>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</si>
  <si>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</si>
  <si>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</si>
  <si>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</si>
  <si>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</si>
  <si>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</si>
  <si>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</si>
  <si>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</si>
  <si>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</si>
  <si>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</si>
  <si>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</si>
  <si>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</si>
  <si>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</si>
  <si>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</si>
  <si>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</si>
  <si>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</si>
  <si>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</si>
  <si>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</si>
  <si>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</si>
  <si>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</si>
  <si>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</si>
  <si>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</si>
  <si>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</si>
  <si>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</si>
  <si>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</si>
  <si>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</si>
  <si>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</si>
  <si>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</si>
  <si>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</si>
  <si>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</si>
  <si>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</si>
  <si>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</si>
  <si>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</si>
  <si>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</si>
  <si>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</si>
  <si>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</si>
  <si>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</si>
  <si>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</si>
  <si>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</si>
  <si>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</si>
  <si>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</si>
  <si>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</si>
  <si>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</si>
  <si>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</si>
  <si>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</si>
  <si>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</si>
  <si>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</si>
  <si>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</si>
  <si>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</si>
  <si>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</si>
  <si>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</si>
  <si>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</si>
  <si>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</si>
  <si>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</si>
  <si>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</si>
  <si>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</si>
  <si>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</si>
  <si>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</si>
  <si>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</si>
  <si>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</si>
  <si>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</si>
  <si>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</si>
  <si>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</si>
  <si>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</si>
  <si>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</si>
  <si>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</si>
  <si>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</si>
  <si>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</si>
  <si>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</si>
  <si>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</si>
  <si>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</si>
  <si>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</si>
  <si>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</si>
  <si>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</si>
  <si>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</si>
  <si>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</si>
  <si>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</si>
  <si>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</si>
  <si>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</si>
  <si>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</si>
  <si>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</si>
  <si>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</si>
  <si>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</si>
  <si>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</si>
  <si>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</si>
  <si>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</si>
  <si>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</si>
  <si>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</si>
  <si>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</si>
  <si>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</si>
  <si>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</si>
  <si>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</si>
  <si>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</si>
  <si>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</si>
  <si>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</si>
  <si>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</si>
  <si>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</si>
  <si>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</si>
  <si>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</si>
  <si>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</si>
  <si>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</si>
  <si>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</si>
  <si>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</si>
  <si>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</si>
  <si>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</si>
  <si>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</si>
  <si>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</si>
  <si>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</si>
  <si>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</si>
  <si>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</si>
  <si>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</si>
  <si>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</si>
  <si>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</si>
  <si>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</si>
  <si>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</si>
  <si>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</si>
  <si>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</si>
  <si>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</si>
  <si>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</si>
  <si>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</si>
  <si>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</si>
  <si>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</si>
  <si>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</si>
  <si>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</si>
  <si>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</si>
  <si>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</si>
  <si>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</si>
  <si>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</si>
  <si>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</si>
  <si>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</si>
  <si>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</si>
  <si>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</si>
  <si>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</si>
  <si>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</si>
  <si>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</si>
  <si>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</si>
  <si>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</si>
  <si>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</si>
  <si>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</si>
  <si>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</si>
  <si>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</si>
  <si>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</si>
  <si>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</si>
  <si>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</si>
  <si>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</si>
  <si>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</si>
  <si>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</si>
  <si>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</si>
  <si>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</si>
  <si>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</si>
  <si>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</si>
  <si>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</si>
  <si>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</si>
  <si>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</si>
  <si>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</si>
  <si>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</si>
  <si>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</si>
  <si>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</si>
  <si>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</si>
  <si>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</si>
  <si>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</si>
  <si>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</si>
  <si>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</si>
  <si>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</si>
  <si>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</si>
  <si>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</si>
  <si>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</si>
  <si>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</si>
  <si>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</si>
  <si>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</si>
  <si>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</si>
  <si>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</si>
  <si>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</si>
  <si>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</si>
  <si>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</si>
  <si>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</si>
  <si>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</si>
  <si>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</si>
  <si>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</si>
  <si>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</si>
  <si>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</si>
  <si>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</si>
  <si>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</si>
  <si>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</si>
  <si>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</si>
  <si>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</si>
  <si>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</si>
  <si>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</si>
  <si>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</si>
  <si>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</si>
  <si>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</si>
  <si>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</si>
  <si>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</si>
  <si>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</si>
  <si>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</si>
  <si>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</si>
  <si>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</si>
  <si>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</si>
  <si>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</si>
  <si>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</si>
  <si>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</si>
  <si>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</si>
  <si>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</si>
  <si>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</si>
  <si>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</si>
  <si>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</si>
  <si>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</si>
  <si>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</si>
  <si>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</si>
  <si>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</si>
  <si>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</si>
  <si>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</si>
  <si>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</si>
  <si>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</si>
  <si>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</si>
  <si>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</si>
  <si>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</si>
  <si>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</si>
  <si>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</si>
  <si>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</si>
  <si>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</si>
  <si>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</si>
  <si>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</si>
  <si>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</si>
  <si>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</si>
  <si>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</si>
  <si>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</si>
  <si>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</si>
  <si>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</si>
  <si>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</si>
  <si>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</si>
  <si>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</si>
  <si>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</si>
  <si>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</si>
  <si>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</si>
  <si>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</si>
  <si>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</si>
  <si>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</si>
  <si>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</si>
  <si>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</si>
  <si>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</si>
  <si>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</si>
  <si>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</si>
  <si>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</si>
  <si>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</si>
  <si>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</si>
  <si>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</si>
  <si>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</si>
  <si>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</si>
  <si>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</si>
  <si>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</si>
  <si>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</si>
  <si>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</si>
  <si>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</si>
  <si>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</si>
  <si>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</si>
  <si>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</si>
  <si>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</si>
  <si>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</si>
  <si>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</si>
  <si>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</si>
  <si>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</si>
  <si>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</si>
  <si>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</si>
  <si>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</si>
  <si>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</si>
  <si>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</si>
  <si>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</si>
  <si>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</si>
  <si>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</si>
  <si>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</si>
  <si>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</si>
  <si>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</si>
  <si>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</si>
  <si>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</si>
  <si>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</si>
  <si>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</si>
  <si>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</si>
  <si>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</si>
  <si>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</si>
  <si>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</si>
  <si>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</si>
  <si>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</si>
  <si>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</si>
  <si>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</si>
  <si>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</si>
  <si>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</si>
  <si>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</si>
  <si>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</si>
  <si>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</si>
  <si>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</si>
  <si>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</si>
  <si>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</si>
  <si>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</si>
  <si>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</si>
  <si>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</si>
  <si>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</si>
  <si>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</si>
  <si>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</si>
  <si>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</si>
  <si>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</si>
  <si>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</si>
  <si>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</si>
  <si>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</si>
  <si>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</si>
  <si>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</si>
  <si>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</si>
  <si>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</si>
  <si>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</si>
  <si>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</si>
  <si>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</si>
  <si>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</si>
  <si>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</si>
  <si>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</si>
  <si>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</si>
  <si>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</si>
  <si>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</si>
  <si>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</si>
  <si>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</si>
  <si>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</si>
  <si>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</si>
  <si>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</si>
  <si>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</si>
  <si>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</si>
  <si>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</si>
  <si>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</si>
  <si>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</si>
  <si>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</si>
  <si>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</si>
  <si>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</si>
  <si>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</si>
  <si>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</si>
  <si>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</si>
  <si>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</si>
  <si>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</si>
  <si>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</si>
  <si>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</si>
  <si>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</si>
  <si>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</si>
  <si>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</si>
  <si>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</si>
  <si>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</si>
  <si>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</si>
  <si>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</si>
  <si>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</si>
  <si>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</si>
  <si>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</si>
  <si>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</si>
  <si>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</si>
  <si>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</si>
  <si>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</si>
  <si>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</si>
  <si>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</si>
  <si>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</si>
  <si>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</si>
  <si>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</si>
  <si>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</si>
  <si>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</si>
  <si>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</si>
  <si>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</si>
  <si>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</si>
  <si>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</si>
  <si>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</si>
  <si>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</si>
  <si>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</si>
  <si>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</si>
  <si>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</si>
  <si>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</si>
  <si>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</si>
  <si>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</si>
  <si>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</si>
  <si>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</si>
  <si>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</si>
  <si>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</si>
  <si>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</si>
  <si>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</si>
  <si>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</si>
  <si>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</si>
  <si>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</si>
  <si>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</si>
  <si>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</si>
  <si>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</si>
  <si>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</si>
  <si>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</si>
  <si>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</si>
  <si>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</si>
  <si>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</si>
  <si>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</si>
  <si>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</si>
  <si>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</si>
  <si>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</si>
  <si>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</si>
  <si>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</si>
  <si>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</si>
  <si>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</si>
  <si>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</si>
  <si>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</si>
  <si>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</si>
  <si>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</si>
  <si>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</si>
  <si>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</si>
  <si>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</si>
  <si>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</si>
  <si>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</si>
  <si>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</si>
  <si>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</si>
  <si>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</si>
  <si>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</si>
  <si>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</si>
  <si>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</si>
  <si>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</si>
  <si>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</si>
  <si>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</si>
  <si>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</si>
  <si>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</si>
  <si>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</si>
  <si>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</si>
  <si>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</si>
  <si>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</si>
  <si>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</si>
  <si>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</si>
  <si>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</si>
  <si>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</si>
  <si>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</si>
  <si>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</si>
  <si>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</si>
  <si>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</si>
  <si>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</si>
  <si>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</si>
  <si>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</si>
  <si>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</si>
  <si>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</si>
  <si>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</si>
  <si>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</si>
  <si>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</si>
  <si>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</si>
  <si>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</si>
  <si>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</si>
  <si>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</si>
  <si>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</si>
  <si>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</si>
  <si>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</si>
  <si>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</si>
  <si>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</si>
  <si>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</si>
  <si>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</si>
  <si>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</si>
  <si>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</si>
  <si>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</si>
  <si>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</si>
  <si>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</si>
  <si>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</si>
  <si>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</si>
  <si>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</si>
  <si>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</si>
  <si>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</si>
  <si>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</si>
  <si>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</si>
  <si>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</si>
  <si>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</si>
  <si>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</si>
  <si>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</si>
  <si>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</si>
  <si>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</si>
  <si>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</si>
  <si>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</si>
  <si>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</si>
  <si>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</si>
  <si>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</si>
  <si>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</si>
  <si>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</si>
  <si>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</si>
  <si>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</si>
  <si>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</si>
  <si>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</si>
  <si>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</si>
  <si>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</si>
  <si>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</si>
  <si>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</si>
  <si>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</si>
  <si>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</si>
  <si>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</si>
  <si>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</si>
  <si>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</si>
  <si>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</si>
  <si>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</si>
  <si>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</si>
  <si>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</si>
  <si>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</si>
  <si>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</si>
  <si>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</si>
  <si>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</si>
  <si>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</si>
  <si>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</si>
  <si>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</si>
  <si>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</si>
  <si>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</si>
  <si>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</si>
  <si>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</si>
  <si>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</si>
  <si>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</si>
  <si>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</si>
  <si>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</si>
  <si>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</si>
  <si>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</si>
  <si>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</si>
  <si>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</si>
  <si>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</si>
  <si>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</si>
  <si>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</si>
  <si>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</si>
  <si>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</si>
  <si>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</si>
  <si>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</si>
  <si>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</si>
  <si>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</si>
  <si>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</si>
  <si>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</si>
  <si>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</si>
  <si>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</si>
  <si>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</si>
  <si>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</si>
  <si>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</si>
  <si>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</si>
  <si>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</si>
  <si>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</si>
  <si>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</si>
  <si>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</si>
  <si>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</si>
  <si>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</si>
  <si>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</si>
  <si>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</si>
  <si>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</si>
  <si>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</si>
  <si>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</si>
  <si>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</si>
  <si>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</si>
  <si>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</si>
  <si>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</si>
  <si>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</si>
  <si>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</si>
  <si>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</si>
  <si>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</si>
  <si>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</si>
  <si>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</si>
  <si>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</si>
  <si>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</si>
  <si>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</si>
  <si>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</si>
  <si>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</si>
  <si>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</si>
  <si>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</si>
  <si>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</si>
  <si>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</si>
  <si>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</si>
  <si>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</si>
  <si>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</si>
  <si>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</si>
  <si>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</si>
  <si>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</si>
  <si>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</si>
  <si>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</si>
  <si>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</si>
  <si>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</si>
  <si>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</si>
  <si>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</si>
  <si>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</si>
  <si>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</si>
  <si>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</si>
  <si>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</si>
  <si>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</si>
  <si>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</si>
  <si>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</si>
  <si>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</si>
  <si>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</si>
  <si>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</si>
  <si>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</si>
  <si>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</si>
  <si>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</si>
  <si>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</si>
  <si>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</si>
  <si>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</si>
  <si>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</si>
  <si>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</si>
  <si>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</si>
  <si>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</si>
  <si>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</si>
  <si>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</si>
  <si>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</si>
  <si>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</si>
  <si>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</si>
  <si>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</si>
  <si>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</si>
  <si>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</si>
  <si>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</si>
  <si>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</si>
  <si>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</si>
  <si>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</si>
  <si>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</si>
  <si>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</si>
  <si>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</si>
  <si>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</si>
  <si>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</si>
  <si>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</si>
  <si>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</si>
  <si>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</si>
  <si>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</si>
  <si>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</si>
  <si>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</si>
  <si>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</si>
  <si>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</si>
  <si>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</si>
  <si>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</si>
  <si>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</si>
  <si>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</si>
  <si>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</si>
  <si>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</si>
  <si>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</si>
  <si>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</si>
  <si>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</si>
  <si>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</si>
  <si>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</si>
  <si>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</si>
  <si>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</si>
  <si>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</si>
  <si>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</si>
  <si>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</si>
  <si>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</si>
  <si>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</si>
  <si>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</si>
  <si>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</si>
  <si>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</si>
  <si>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</si>
  <si>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</si>
  <si>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</si>
  <si>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</si>
  <si>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</si>
  <si>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</si>
  <si>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</si>
  <si>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</si>
  <si>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</si>
  <si>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</si>
  <si>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</si>
  <si>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</si>
  <si>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</si>
  <si>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</si>
  <si>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</si>
  <si>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</si>
  <si>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</si>
  <si>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</si>
  <si>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</si>
  <si>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</si>
  <si>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</si>
  <si>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</si>
  <si>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</si>
  <si>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</si>
  <si>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</si>
  <si>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</si>
  <si>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</si>
  <si>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</si>
  <si>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</si>
  <si>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</si>
  <si>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</si>
  <si>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</si>
  <si>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</si>
  <si>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</si>
  <si>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</si>
  <si>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</si>
  <si>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</si>
  <si>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</si>
  <si>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</si>
  <si>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</si>
  <si>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</si>
  <si>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</si>
  <si>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</si>
  <si>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</si>
  <si>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</si>
  <si>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</si>
  <si>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</si>
  <si>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</si>
  <si>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</si>
  <si>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</si>
  <si>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</si>
  <si>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</si>
  <si>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</si>
  <si>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</si>
  <si>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</si>
  <si>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</si>
  <si>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</si>
  <si>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</si>
  <si>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</si>
  <si>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</si>
  <si>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</si>
  <si>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</si>
  <si>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</si>
  <si>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</si>
  <si>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</si>
  <si>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</si>
  <si>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</si>
  <si>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</si>
  <si>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</si>
  <si>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</si>
  <si>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</si>
  <si>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</si>
  <si>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</si>
  <si>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</si>
  <si>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</si>
  <si>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</si>
  <si>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</si>
  <si>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</si>
  <si>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</si>
  <si>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</si>
  <si>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</si>
  <si>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</si>
  <si>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</si>
  <si>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</si>
  <si>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</si>
  <si>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</si>
  <si>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</si>
  <si>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</si>
  <si>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</si>
  <si>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</si>
  <si>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</si>
  <si>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</si>
  <si>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</si>
  <si>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</si>
  <si>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</si>
  <si>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</si>
  <si>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</si>
  <si>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</si>
  <si>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</si>
  <si>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</si>
  <si>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</si>
  <si>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</si>
  <si>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</si>
  <si>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</si>
  <si>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</si>
  <si>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</si>
  <si>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</si>
  <si>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</si>
  <si>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</si>
  <si>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</si>
  <si>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</si>
  <si>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</si>
  <si>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</si>
  <si>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</si>
  <si>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</si>
  <si>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</si>
  <si>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</si>
  <si>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</si>
  <si>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</si>
  <si>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</si>
  <si>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</si>
  <si>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</si>
  <si>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</si>
  <si>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</si>
  <si>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</si>
  <si>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</si>
  <si>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</si>
  <si>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</si>
  <si>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</si>
  <si>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</si>
  <si>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</si>
  <si>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</si>
  <si>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</si>
  <si>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</si>
  <si>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</si>
  <si>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</si>
  <si>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</si>
  <si>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</si>
  <si>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</si>
  <si>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</si>
  <si>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</si>
  <si>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</si>
  <si>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</si>
  <si>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</si>
  <si>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</si>
  <si>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</si>
  <si>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</si>
  <si>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</si>
  <si>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</si>
  <si>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</si>
  <si>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</si>
  <si>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</si>
  <si>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</si>
  <si>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</si>
  <si>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</si>
  <si>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</si>
  <si>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</si>
  <si>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</si>
  <si>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</si>
  <si>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</si>
  <si>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</si>
  <si>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</si>
  <si>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</si>
  <si>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</si>
  <si>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</si>
  <si>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</si>
  <si>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</si>
  <si>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</si>
  <si>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</si>
  <si>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</si>
  <si>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</si>
  <si>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</si>
  <si>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</si>
  <si>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</si>
  <si>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</si>
  <si>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</si>
  <si>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</si>
  <si>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</si>
  <si>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</si>
  <si>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</si>
  <si>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</si>
  <si>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</si>
  <si>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</si>
  <si>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</si>
  <si>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</si>
  <si>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</si>
  <si>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</si>
  <si>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</si>
  <si>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</si>
  <si>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</si>
  <si>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</si>
  <si>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</si>
  <si>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</si>
  <si>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</si>
  <si>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</si>
  <si>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</si>
  <si>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</si>
  <si>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</si>
  <si>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</si>
  <si>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</si>
  <si>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</si>
  <si>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</si>
  <si>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</si>
  <si>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</si>
  <si>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</si>
  <si>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</si>
  <si>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</si>
  <si>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</si>
  <si>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</si>
  <si>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</si>
  <si>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</si>
  <si>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</si>
  <si>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</si>
  <si>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</si>
  <si>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</si>
  <si>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</si>
  <si>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</si>
  <si>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</si>
  <si>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</si>
  <si>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</si>
  <si>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</si>
  <si>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</si>
  <si>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</si>
  <si>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</si>
  <si>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</si>
  <si>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</si>
  <si>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</si>
  <si>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</si>
  <si>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</si>
  <si>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</si>
  <si>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</si>
  <si>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</si>
  <si>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</si>
  <si>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</si>
  <si>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</si>
  <si>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</si>
  <si>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</si>
  <si>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</si>
  <si>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</si>
  <si>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</si>
  <si>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</si>
  <si>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</si>
  <si>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</si>
  <si>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</si>
  <si>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</si>
  <si>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</si>
  <si>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</si>
  <si>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</si>
  <si>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</si>
  <si>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</si>
  <si>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</si>
  <si>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</si>
  <si>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</si>
  <si>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</si>
  <si>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</si>
  <si>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</si>
  <si>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</si>
  <si>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</si>
  <si>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</si>
  <si>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</si>
  <si>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</si>
  <si>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</si>
  <si>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</si>
  <si>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</si>
  <si>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</si>
  <si>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</si>
  <si>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</si>
  <si>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</si>
  <si>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</si>
  <si>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</si>
  <si>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</si>
  <si>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</si>
  <si>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</si>
  <si>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</si>
  <si>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</si>
  <si>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</si>
  <si>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</si>
  <si>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</si>
  <si>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</si>
  <si>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</si>
  <si>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</si>
  <si>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</si>
  <si>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</si>
  <si>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</si>
  <si>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</si>
  <si>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</si>
  <si>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</si>
  <si>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</si>
  <si>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</si>
  <si>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</si>
  <si>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</si>
  <si>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</si>
  <si>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</si>
  <si>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</si>
  <si>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</si>
  <si>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</si>
  <si>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</si>
  <si>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</si>
  <si>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</si>
  <si>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</si>
  <si>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</si>
  <si>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</si>
  <si>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</si>
  <si>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</si>
  <si>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</si>
  <si>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</si>
  <si>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</si>
  <si>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</si>
  <si>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</si>
  <si>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</si>
  <si>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</si>
  <si>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</si>
  <si>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</si>
  <si>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</si>
  <si>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</si>
  <si>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</si>
  <si>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</si>
  <si>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</si>
  <si>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</si>
  <si>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</si>
  <si>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</si>
  <si>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</si>
  <si>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</si>
  <si>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</si>
  <si>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</si>
  <si>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</si>
  <si>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</si>
  <si>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</si>
  <si>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</si>
  <si>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</si>
  <si>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</si>
  <si>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</si>
  <si>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</si>
  <si>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</si>
  <si>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</si>
  <si>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</si>
  <si>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</si>
  <si>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</si>
  <si>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</si>
  <si>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</si>
  <si>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</si>
  <si>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</si>
  <si>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</si>
  <si>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</si>
  <si>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</si>
  <si>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</si>
  <si>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</si>
  <si>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</si>
  <si>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</si>
  <si>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</si>
  <si>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</si>
  <si>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</si>
  <si>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</si>
  <si>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</si>
  <si>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</si>
  <si>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</si>
  <si>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</si>
  <si>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</si>
  <si>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</si>
  <si>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</si>
  <si>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</si>
  <si>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</si>
  <si>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</si>
  <si>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</si>
  <si>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</si>
  <si>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</si>
  <si>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</si>
  <si>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</si>
  <si>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</si>
  <si>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</si>
  <si>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</si>
  <si>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</si>
  <si>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</si>
  <si>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</si>
  <si>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</si>
  <si>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</si>
  <si>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</si>
  <si>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</si>
  <si>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</si>
  <si>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</si>
  <si>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</si>
  <si>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</si>
  <si>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</si>
  <si>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</si>
  <si>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</si>
  <si>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</si>
  <si>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</si>
  <si>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</si>
  <si>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</si>
  <si>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</si>
  <si>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</si>
  <si>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</si>
  <si>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</si>
  <si>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</si>
  <si>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</si>
  <si>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</si>
  <si>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</si>
  <si>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</si>
  <si>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</si>
  <si>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</si>
  <si>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</si>
  <si>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</si>
  <si>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</si>
  <si>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</si>
  <si>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</si>
  <si>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</si>
  <si>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</si>
  <si>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</si>
  <si>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</si>
  <si>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</si>
  <si>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</si>
  <si>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</si>
  <si>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</si>
  <si>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</si>
  <si>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</si>
  <si>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</si>
  <si>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</si>
  <si>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</si>
  <si>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</si>
  <si>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</si>
  <si>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</si>
  <si>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</si>
  <si>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</si>
  <si>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</si>
  <si>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</si>
  <si>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</si>
  <si>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</si>
  <si>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</si>
  <si>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</si>
  <si>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</si>
  <si>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</si>
  <si>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</si>
  <si>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</si>
  <si>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</si>
  <si>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</si>
  <si>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</si>
  <si>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</si>
  <si>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</si>
  <si>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</si>
  <si>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</si>
  <si>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</si>
  <si>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</si>
  <si>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</si>
  <si>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</si>
  <si>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</si>
  <si>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</si>
  <si>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</si>
  <si>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</si>
  <si>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</si>
  <si>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</si>
  <si>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</si>
  <si>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</si>
  <si>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</si>
  <si>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</si>
  <si>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</si>
  <si>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</si>
  <si>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</si>
  <si>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</si>
  <si>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</si>
  <si>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</si>
  <si>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</si>
  <si>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</si>
  <si>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</si>
  <si>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</si>
  <si>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</si>
  <si>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</si>
  <si>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</si>
  <si>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</si>
  <si>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</si>
  <si>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</si>
  <si>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</si>
  <si>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</si>
  <si>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</si>
  <si>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</si>
  <si>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</si>
  <si>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</si>
  <si>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</si>
  <si>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</si>
  <si>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</si>
  <si>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</si>
  <si>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</si>
  <si>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</si>
  <si>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</si>
  <si>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</si>
  <si>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</si>
  <si>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</si>
  <si>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</si>
  <si>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</si>
  <si>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</si>
  <si>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</si>
  <si>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</si>
  <si>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</si>
  <si>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</si>
  <si>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</si>
  <si>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</si>
  <si>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</si>
  <si>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</si>
  <si>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</si>
  <si>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</si>
  <si>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</si>
  <si>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</si>
  <si>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</si>
  <si>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</si>
  <si>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</si>
  <si>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</si>
  <si>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</si>
  <si>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</si>
  <si>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</si>
  <si>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</si>
  <si>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</si>
  <si>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</si>
  <si>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</si>
  <si>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</si>
  <si>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</si>
  <si>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</si>
  <si>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</si>
  <si>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</si>
  <si>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</si>
  <si>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</si>
  <si>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</si>
  <si>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</si>
  <si>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</si>
  <si>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</si>
  <si>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</si>
  <si>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</si>
  <si>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</si>
  <si>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</si>
  <si>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</si>
  <si>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</si>
  <si>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</si>
  <si>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</si>
  <si>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</si>
  <si>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</si>
  <si>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</si>
  <si>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</si>
  <si>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</si>
  <si>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</si>
  <si>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</si>
  <si>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</si>
  <si>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</si>
  <si>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</si>
  <si>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</si>
  <si>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</si>
  <si>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</si>
  <si>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</si>
  <si>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</si>
  <si>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</si>
  <si>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</si>
  <si>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</si>
  <si>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</si>
  <si>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</si>
  <si>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</si>
  <si>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</si>
  <si>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</si>
  <si>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</si>
  <si>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</si>
  <si>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</si>
  <si>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</si>
  <si>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</si>
  <si>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</si>
  <si>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</si>
  <si>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</si>
  <si>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</si>
  <si>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</si>
  <si>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</si>
  <si>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</si>
  <si>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</si>
  <si>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</si>
  <si>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</si>
  <si>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</si>
  <si>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</si>
  <si>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</si>
  <si>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</si>
  <si>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</si>
  <si>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</si>
  <si>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</si>
  <si>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</si>
  <si>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</si>
  <si>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</si>
  <si>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</si>
  <si>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</si>
  <si>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</si>
  <si>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</si>
  <si>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</si>
  <si>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</si>
  <si>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</si>
  <si>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</si>
  <si>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</si>
  <si>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</si>
  <si>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</si>
  <si>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</si>
  <si>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</si>
  <si>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</si>
  <si>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</si>
  <si>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</si>
  <si>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</si>
  <si>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</si>
  <si>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</si>
  <si>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</si>
  <si>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</si>
  <si>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</si>
  <si>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</si>
  <si>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</si>
  <si>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</si>
  <si>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</si>
  <si>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</si>
  <si>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</si>
  <si>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</si>
  <si>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</si>
  <si>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</si>
  <si>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</si>
  <si>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</si>
  <si>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</si>
  <si>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</si>
  <si>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</si>
  <si>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</si>
  <si>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</si>
  <si>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</si>
  <si>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</si>
  <si>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</si>
  <si>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</si>
  <si>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</si>
  <si>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</si>
  <si>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</si>
  <si>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</si>
  <si>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</si>
  <si>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</si>
  <si>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</si>
  <si>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</si>
  <si>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</si>
  <si>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</si>
  <si>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</si>
  <si>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</si>
  <si>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</si>
  <si>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</si>
  <si>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</si>
  <si>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</si>
  <si>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</si>
  <si>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</si>
  <si>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</si>
  <si>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</si>
  <si>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</si>
  <si>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</si>
  <si>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</si>
  <si>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</si>
  <si>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</si>
  <si>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</si>
  <si>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</si>
  <si>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</si>
  <si>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</si>
  <si>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</si>
  <si>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</si>
  <si>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</si>
  <si>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</si>
  <si>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</si>
  <si>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</si>
  <si>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</si>
  <si>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</si>
  <si>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</si>
  <si>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</si>
  <si>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</si>
  <si>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</si>
  <si>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</si>
  <si>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</si>
  <si>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</si>
  <si>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</si>
  <si>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</si>
  <si>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</si>
  <si>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</si>
  <si>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</si>
  <si>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</si>
  <si>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</si>
  <si>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</si>
  <si>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</si>
  <si>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</si>
  <si>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</si>
  <si>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</si>
  <si>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</si>
  <si>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</si>
  <si>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</si>
  <si>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</si>
  <si>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</si>
  <si>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</si>
  <si>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</si>
  <si>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</si>
  <si>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</si>
  <si>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</si>
  <si>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</si>
  <si>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</si>
  <si>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</si>
  <si>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</si>
  <si>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</si>
  <si>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</si>
  <si>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</si>
  <si>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</si>
  <si>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</si>
  <si>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</si>
  <si>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</si>
  <si>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</si>
  <si>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</si>
  <si>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</si>
  <si>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</si>
  <si>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</si>
  <si>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</si>
  <si>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</si>
  <si>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</si>
  <si>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</si>
  <si>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</si>
  <si>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</si>
  <si>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</si>
  <si>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</si>
  <si>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</si>
  <si>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</si>
  <si>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</si>
  <si>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</si>
  <si>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</si>
  <si>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</si>
  <si>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</si>
  <si>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</si>
  <si>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</si>
  <si>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</si>
  <si>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</si>
  <si>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</si>
  <si>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</si>
  <si>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</si>
  <si>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</si>
  <si>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</si>
  <si>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</si>
  <si>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</si>
  <si>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</si>
  <si>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</si>
  <si>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</si>
  <si>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</si>
  <si>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</si>
  <si>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</si>
  <si>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</si>
  <si>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</si>
  <si>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</si>
  <si>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</si>
  <si>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</si>
  <si>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</si>
  <si>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</si>
  <si>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</si>
  <si>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</si>
  <si>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</si>
  <si>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</si>
  <si>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</si>
  <si>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</si>
  <si>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</si>
  <si>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</si>
  <si>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</si>
  <si>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</si>
  <si>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</si>
  <si>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</si>
  <si>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</si>
  <si>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</si>
  <si>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</si>
  <si>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</si>
  <si>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</si>
  <si>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</si>
  <si>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</si>
  <si>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</si>
  <si>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</si>
  <si>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</si>
  <si>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</si>
  <si>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</si>
  <si>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</si>
  <si>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</si>
  <si>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</si>
  <si>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</si>
  <si>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</si>
  <si>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</si>
  <si>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</si>
  <si>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</si>
  <si>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</si>
  <si>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</si>
  <si>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</si>
  <si>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</si>
  <si>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</si>
  <si>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</si>
  <si>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</si>
  <si>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</si>
  <si>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</si>
  <si>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</si>
  <si>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</si>
  <si>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</si>
  <si>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</si>
  <si>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</si>
  <si>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</si>
  <si>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</si>
  <si>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</si>
  <si>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</si>
  <si>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</si>
  <si>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</si>
  <si>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</si>
  <si>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</si>
  <si>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</si>
  <si>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</si>
  <si>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</si>
  <si>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</si>
  <si>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</si>
  <si>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</si>
  <si>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</si>
  <si>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</si>
  <si>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</si>
  <si>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</si>
  <si>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</si>
  <si>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</si>
  <si>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</si>
  <si>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</si>
  <si>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</si>
  <si>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</si>
  <si>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</si>
  <si>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</si>
  <si>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</si>
  <si>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</si>
  <si>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</si>
  <si>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</si>
  <si>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</si>
  <si>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</si>
  <si>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</si>
  <si>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</si>
  <si>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</si>
  <si>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</si>
  <si>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</si>
  <si>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</si>
  <si>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</si>
  <si>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</si>
  <si>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</si>
  <si>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</si>
  <si>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</si>
  <si>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</si>
  <si>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</si>
  <si>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</si>
  <si>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</si>
  <si>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</si>
  <si>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</si>
  <si>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</si>
  <si>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</si>
  <si>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</si>
  <si>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</si>
  <si>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</si>
  <si>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</si>
  <si>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</si>
  <si>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</si>
  <si>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</si>
  <si>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</si>
  <si>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</si>
  <si>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</si>
  <si>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</si>
  <si>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</si>
  <si>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</si>
  <si>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</si>
  <si>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</si>
  <si>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</si>
  <si>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</si>
  <si>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</si>
  <si>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</si>
  <si>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</si>
  <si>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</si>
  <si>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</si>
  <si>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</si>
  <si>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</si>
  <si>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</si>
  <si>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</si>
  <si>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</si>
  <si>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</si>
  <si>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</si>
  <si>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</si>
  <si>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</si>
  <si>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</si>
  <si>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</si>
  <si>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</si>
  <si>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</si>
  <si>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</si>
  <si>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</si>
  <si>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</si>
  <si>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</si>
  <si>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</si>
  <si>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</si>
  <si>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</si>
  <si>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</si>
  <si>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</si>
  <si>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</si>
  <si>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</si>
  <si>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</si>
  <si>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</si>
  <si>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</si>
  <si>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</si>
  <si>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</si>
  <si>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</si>
  <si>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</si>
  <si>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</si>
  <si>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</si>
  <si>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</si>
  <si>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</si>
  <si>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</si>
  <si>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</si>
  <si>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</si>
  <si>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</si>
  <si>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</si>
  <si>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</si>
  <si>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</si>
  <si>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</si>
  <si>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</si>
  <si>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</si>
  <si>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</si>
  <si>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</si>
  <si>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</si>
  <si>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</si>
  <si>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</si>
  <si>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</si>
  <si>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</si>
  <si>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</si>
  <si>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</si>
  <si>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</si>
  <si>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</si>
  <si>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</si>
  <si>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</si>
  <si>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</si>
  <si>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</si>
  <si>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</si>
  <si>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</si>
  <si>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</si>
  <si>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</si>
  <si>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</si>
  <si>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</si>
  <si>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</si>
  <si>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</si>
  <si>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</si>
  <si>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</si>
  <si>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</si>
  <si>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</si>
  <si>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</si>
  <si>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</si>
  <si>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</si>
  <si>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</si>
  <si>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</si>
  <si>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</si>
  <si>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</si>
  <si>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</si>
  <si>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</si>
  <si>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</si>
  <si>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</si>
  <si>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</si>
  <si>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</si>
  <si>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</si>
  <si>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</si>
  <si>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</si>
  <si>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</si>
  <si>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</si>
  <si>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</si>
  <si>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</si>
  <si>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</si>
  <si>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</si>
  <si>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</si>
  <si>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</si>
  <si>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</si>
  <si>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</si>
  <si>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</si>
  <si>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</si>
  <si>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</si>
  <si>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</si>
  <si>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</si>
  <si>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</si>
  <si>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</si>
  <si>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</si>
  <si>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</si>
  <si>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</si>
  <si>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</si>
  <si>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</si>
  <si>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</si>
  <si>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</si>
  <si>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</si>
  <si>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</si>
  <si>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</si>
  <si>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</si>
  <si>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</si>
  <si>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</si>
  <si>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</si>
  <si>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</si>
  <si>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</si>
  <si>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</si>
  <si>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</si>
  <si>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</si>
  <si>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</si>
  <si>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</si>
  <si>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</si>
  <si>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</si>
  <si>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</si>
  <si>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</si>
  <si>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</si>
  <si>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</si>
  <si>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</si>
  <si>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</si>
  <si>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</si>
  <si>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</si>
  <si>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</si>
  <si>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</si>
  <si>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</si>
  <si>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</si>
  <si>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</si>
  <si>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</si>
  <si>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</si>
  <si>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</si>
  <si>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</si>
  <si>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</si>
  <si>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</si>
  <si>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</si>
  <si>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</si>
  <si>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</si>
  <si>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</si>
  <si>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</si>
  <si>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</si>
  <si>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</si>
  <si>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</si>
  <si>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</si>
  <si>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</si>
  <si>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</si>
  <si>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</si>
  <si>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</si>
  <si>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</si>
  <si>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</si>
  <si>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</si>
  <si>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</si>
  <si>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</si>
  <si>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</si>
  <si>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</si>
  <si>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</si>
  <si>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</si>
  <si>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</si>
  <si>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</si>
  <si>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</si>
  <si>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</si>
  <si>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</si>
  <si>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</si>
  <si>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</si>
  <si>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</si>
  <si>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</si>
  <si>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</si>
  <si>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</si>
  <si>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</si>
  <si>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</si>
  <si>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</si>
  <si>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</si>
  <si>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</si>
  <si>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</si>
  <si>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</si>
  <si>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</si>
  <si>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</si>
  <si>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</si>
  <si>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</si>
  <si>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</si>
  <si>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</si>
  <si>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</si>
  <si>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</si>
  <si>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</si>
  <si>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</si>
  <si>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</si>
  <si>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</si>
  <si>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</si>
  <si>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</si>
  <si>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</si>
  <si>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</si>
  <si>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</si>
  <si>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</si>
  <si>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</si>
  <si>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</si>
  <si>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</si>
  <si>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</si>
  <si>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</si>
  <si>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</si>
  <si>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</si>
  <si>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</si>
  <si>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</si>
  <si>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</si>
  <si>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</si>
  <si>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</si>
  <si>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</si>
  <si>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</si>
  <si>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</si>
  <si>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</si>
  <si>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</si>
  <si>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</si>
  <si>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</si>
  <si>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</si>
  <si>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</si>
  <si>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</si>
  <si>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</si>
  <si>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</si>
  <si>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</si>
  <si>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</si>
  <si>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</si>
  <si>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</si>
  <si>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</si>
  <si>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</si>
  <si>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</si>
  <si>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</si>
  <si>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</si>
  <si>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</si>
  <si>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</si>
  <si>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</si>
  <si>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</si>
  <si>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</si>
  <si>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</si>
  <si>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</si>
  <si>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</si>
  <si>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</si>
  <si>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</si>
  <si>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</si>
  <si>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</si>
  <si>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</si>
  <si>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</si>
  <si>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</si>
  <si>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</si>
  <si>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</si>
  <si>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</si>
  <si>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</si>
  <si>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</si>
  <si>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</si>
  <si>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</si>
  <si>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</si>
  <si>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</si>
  <si>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</si>
  <si>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</si>
  <si>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</si>
  <si>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</si>
  <si>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</si>
  <si>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</si>
  <si>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</si>
  <si>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</si>
  <si>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</si>
  <si>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</si>
  <si>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</si>
  <si>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</si>
  <si>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</si>
  <si>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</si>
  <si>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</si>
  <si>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</si>
  <si>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</si>
  <si>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</si>
  <si>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</si>
  <si>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</si>
  <si>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</si>
  <si>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</si>
  <si>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</si>
  <si>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</si>
  <si>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</si>
  <si>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</si>
  <si>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</si>
  <si>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</si>
  <si>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</si>
  <si>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</si>
  <si>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</si>
  <si>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</si>
  <si>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</si>
  <si>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</si>
  <si>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</si>
  <si>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</si>
  <si>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</si>
  <si>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</si>
  <si>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</si>
  <si>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</si>
  <si>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</si>
  <si>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</si>
  <si>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</si>
  <si>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</si>
  <si>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</si>
  <si>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</si>
  <si>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</si>
  <si>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</si>
  <si>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</si>
  <si>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</si>
  <si>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</si>
  <si>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</si>
  <si>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</si>
  <si>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</si>
  <si>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</si>
  <si>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</si>
  <si>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</si>
  <si>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</si>
  <si>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</si>
  <si>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</si>
  <si>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</si>
  <si>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</si>
  <si>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</si>
  <si>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</si>
  <si>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</si>
  <si>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</si>
  <si>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</si>
  <si>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</si>
  <si>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</si>
  <si>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</si>
  <si>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</si>
  <si>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</si>
  <si>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</si>
  <si>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</si>
  <si>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</si>
  <si>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</si>
  <si>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</si>
  <si>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</si>
  <si>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</si>
  <si>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</si>
  <si>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</si>
  <si>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</si>
  <si>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</si>
  <si>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</si>
  <si>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</si>
  <si>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</si>
  <si>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</si>
  <si>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</si>
  <si>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</si>
  <si>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</si>
  <si>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</si>
  <si>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</si>
  <si>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</si>
  <si>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</si>
  <si>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</si>
  <si>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</si>
  <si>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</si>
  <si>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</si>
  <si>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</si>
  <si>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</si>
  <si>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</si>
  <si>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</si>
  <si>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</si>
  <si>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</si>
  <si>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</si>
  <si>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</si>
  <si>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</si>
  <si>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</si>
  <si>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</si>
  <si>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</si>
  <si>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</si>
  <si>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</si>
  <si>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</si>
  <si>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</si>
  <si>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</si>
  <si>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</si>
  <si>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</si>
  <si>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</si>
  <si>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</si>
  <si>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</si>
  <si>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</si>
  <si>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</si>
  <si>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</si>
  <si>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</si>
  <si>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</si>
  <si>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</si>
  <si>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</si>
  <si>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</si>
  <si>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</si>
  <si>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</si>
  <si>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</si>
  <si>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</si>
  <si>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</si>
  <si>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</si>
  <si>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</si>
  <si>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</si>
  <si>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</si>
  <si>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</si>
  <si>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</si>
  <si>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</si>
  <si>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</si>
  <si>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</si>
  <si>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</si>
  <si>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</si>
  <si>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</si>
  <si>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</si>
  <si>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</si>
  <si>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</si>
  <si>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</si>
  <si>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</si>
  <si>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</si>
  <si>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</si>
  <si>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</si>
  <si>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</si>
  <si>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</si>
  <si>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</si>
  <si>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</si>
  <si>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</si>
  <si>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</si>
  <si>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</si>
  <si>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</si>
  <si>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</si>
  <si>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</si>
  <si>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</si>
  <si>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</si>
  <si>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</si>
  <si>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</si>
  <si>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</si>
  <si>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</si>
  <si>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</si>
  <si>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</si>
  <si>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</si>
  <si>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</si>
  <si>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</si>
  <si>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</si>
  <si>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</si>
  <si>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</si>
  <si>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</si>
  <si>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</si>
  <si>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</si>
  <si>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</si>
  <si>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</si>
  <si>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</si>
  <si>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</si>
  <si>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</si>
  <si>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</si>
  <si>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</si>
  <si>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</si>
  <si>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</si>
  <si>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</si>
  <si>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</si>
  <si>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</si>
  <si>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</si>
  <si>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</si>
  <si>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</si>
  <si>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</si>
  <si>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</si>
  <si>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</si>
  <si>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</si>
  <si>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</si>
  <si>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</si>
  <si>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</si>
  <si>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</si>
  <si>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</si>
  <si>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</si>
  <si>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</si>
  <si>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</si>
  <si>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</si>
  <si>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</si>
  <si>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</si>
  <si>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</si>
  <si>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</si>
  <si>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</si>
  <si>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</si>
  <si>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</si>
  <si>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</si>
  <si>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</si>
  <si>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</si>
  <si>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</si>
  <si>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</si>
  <si>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</si>
  <si>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</si>
  <si>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</si>
  <si>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</si>
  <si>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</si>
  <si>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</si>
  <si>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</si>
  <si>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</si>
  <si>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</si>
  <si>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</si>
  <si>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</si>
  <si>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</si>
  <si>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</si>
  <si>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</si>
  <si>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</si>
  <si>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</si>
  <si>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</si>
  <si>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</si>
  <si>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</si>
  <si>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</si>
  <si>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</si>
  <si>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</si>
  <si>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</si>
  <si>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</si>
  <si>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</si>
  <si>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</si>
  <si>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</si>
  <si>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</si>
  <si>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</si>
  <si>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</si>
  <si>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</si>
  <si>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</si>
  <si>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</si>
  <si>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</si>
  <si>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</si>
  <si>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</si>
  <si>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</si>
  <si>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</si>
  <si>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</si>
  <si>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</si>
  <si>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</si>
  <si>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</si>
  <si>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</si>
  <si>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</si>
  <si>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</si>
  <si>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</si>
  <si>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</si>
  <si>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</si>
  <si>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</si>
  <si>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</si>
  <si>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</si>
  <si>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</si>
  <si>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</si>
  <si>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</si>
  <si>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</si>
  <si>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</si>
  <si>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</si>
  <si>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</si>
  <si>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</si>
  <si>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</si>
  <si>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</si>
  <si>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</si>
  <si>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</si>
  <si>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</si>
  <si>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</si>
  <si>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</si>
  <si>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</si>
  <si>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</si>
  <si>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</si>
  <si>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</si>
  <si>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</si>
  <si>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</si>
  <si>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</si>
  <si>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</si>
  <si>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</si>
  <si>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</si>
  <si>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</si>
  <si>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</si>
  <si>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</si>
  <si>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</si>
  <si>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</si>
  <si>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</si>
  <si>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</si>
  <si>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</si>
  <si>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</si>
  <si>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</si>
  <si>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</si>
  <si>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</si>
  <si>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</si>
  <si>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</si>
  <si>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</si>
  <si>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</si>
  <si>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</si>
  <si>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</si>
  <si>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</si>
  <si>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</si>
  <si>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</si>
  <si>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</si>
  <si>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</si>
  <si>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</si>
  <si>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</si>
  <si>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</si>
  <si>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</si>
  <si>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</si>
  <si>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</si>
  <si>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</si>
  <si>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</si>
  <si>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</si>
  <si>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</si>
  <si>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</si>
  <si>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</si>
  <si>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</si>
  <si>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</si>
  <si>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</si>
  <si>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</si>
  <si>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</si>
  <si>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</si>
  <si>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</si>
  <si>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</si>
  <si>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</si>
  <si>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</si>
  <si>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</si>
  <si>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</si>
  <si>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</si>
  <si>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</si>
  <si>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</si>
  <si>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</si>
  <si>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</si>
  <si>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</si>
  <si>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</si>
  <si>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</si>
  <si>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</si>
  <si>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</si>
  <si>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</si>
  <si>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</si>
  <si>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</si>
  <si>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</si>
  <si>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</si>
  <si>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</si>
  <si>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</si>
  <si>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</si>
  <si>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</si>
  <si>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</si>
  <si>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</si>
  <si>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</si>
  <si>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</si>
  <si>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</si>
  <si>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</si>
  <si>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</si>
  <si>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</si>
  <si>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</si>
  <si>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</si>
  <si>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</si>
  <si>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</si>
  <si>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</si>
  <si>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</si>
  <si>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</si>
  <si>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</si>
  <si>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</si>
  <si>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</si>
  <si>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</si>
  <si>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</si>
  <si>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</si>
  <si>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</si>
  <si>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</si>
  <si>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</si>
  <si>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</si>
  <si>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</si>
  <si>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</si>
  <si>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</si>
  <si>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</si>
  <si>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</si>
  <si>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</si>
  <si>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</si>
  <si>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</si>
  <si>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</si>
  <si>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</si>
  <si>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</si>
  <si>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</si>
  <si>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</si>
  <si>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</si>
  <si>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</si>
  <si>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</si>
  <si>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</si>
  <si>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</si>
  <si>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</si>
  <si>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</si>
  <si>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</si>
  <si>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</si>
  <si>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</si>
  <si>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</si>
  <si>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</si>
  <si>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</si>
  <si>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</si>
  <si>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</si>
  <si>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</si>
  <si>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</si>
  <si>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</si>
  <si>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</si>
  <si>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</si>
  <si>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</si>
  <si>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</si>
  <si>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</si>
  <si>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</si>
  <si>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</si>
  <si>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</si>
  <si>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</si>
  <si>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</si>
  <si>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</si>
  <si>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</si>
  <si>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</si>
  <si>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</si>
  <si>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</si>
  <si>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</si>
  <si>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</si>
  <si>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</si>
  <si>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</si>
  <si>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</si>
  <si>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</si>
  <si>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</si>
  <si>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</si>
  <si>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</si>
  <si>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</si>
  <si>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</si>
  <si>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</si>
  <si>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</si>
  <si>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</si>
  <si>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</si>
  <si>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</si>
  <si>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</si>
  <si>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</si>
  <si>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</si>
  <si>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</si>
  <si>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</si>
  <si>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</si>
  <si>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</si>
  <si>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</si>
  <si>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</si>
  <si>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</si>
  <si>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</si>
  <si>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</si>
  <si>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</si>
  <si>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</si>
  <si>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</si>
  <si>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</si>
  <si>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</si>
  <si>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</si>
  <si>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</si>
  <si>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</si>
  <si>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</si>
  <si>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</si>
  <si>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</si>
  <si>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</si>
  <si>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</si>
  <si>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</si>
  <si>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</si>
  <si>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</si>
  <si>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</si>
  <si>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</si>
  <si>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</si>
  <si>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</si>
  <si>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</si>
  <si>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</si>
  <si>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</si>
  <si>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</si>
  <si>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</si>
  <si>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</si>
  <si>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</si>
  <si>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</si>
  <si>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</si>
  <si>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</si>
  <si>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</si>
  <si>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</si>
  <si>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</si>
  <si>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</si>
  <si>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</si>
  <si>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</si>
  <si>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</si>
  <si>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</si>
  <si>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</si>
  <si>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</si>
  <si>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</si>
  <si>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</si>
  <si>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</si>
  <si>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</si>
  <si>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</si>
  <si>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</si>
  <si>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</si>
  <si>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</si>
  <si>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</si>
  <si>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</si>
  <si>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</si>
  <si>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</si>
  <si>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</si>
  <si>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</si>
  <si>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</si>
  <si>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</si>
  <si>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</si>
  <si>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</si>
  <si>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</si>
  <si>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</si>
  <si>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</si>
  <si>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</si>
  <si>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</si>
  <si>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</si>
  <si>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</si>
  <si>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</si>
  <si>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</si>
  <si>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</si>
  <si>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</si>
  <si>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</si>
  <si>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</si>
  <si>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</si>
  <si>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</si>
  <si>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</si>
  <si>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</si>
  <si>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</si>
  <si>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</si>
  <si>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</si>
  <si>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</si>
  <si>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</si>
  <si>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</si>
  <si>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</si>
  <si>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</si>
  <si>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</si>
  <si>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</si>
  <si>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</si>
  <si>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</si>
  <si>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</si>
  <si>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</si>
  <si>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</si>
  <si>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</si>
  <si>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</si>
  <si>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</si>
  <si>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</si>
  <si>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</si>
  <si>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</si>
  <si>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</si>
  <si>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</si>
  <si>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</si>
  <si>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</si>
  <si>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</si>
  <si>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</si>
  <si>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</si>
  <si>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</si>
  <si>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</si>
  <si>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</si>
  <si>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</si>
  <si>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</si>
  <si>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</si>
  <si>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</si>
  <si>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</si>
  <si>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</si>
  <si>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</si>
  <si>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</si>
  <si>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</si>
  <si>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</si>
  <si>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</si>
  <si>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</si>
  <si>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</si>
  <si>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</si>
  <si>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</si>
  <si>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</si>
  <si>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</si>
  <si>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</si>
  <si>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</si>
  <si>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</si>
  <si>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</si>
  <si>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</si>
  <si>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</si>
  <si>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</si>
  <si>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</si>
  <si>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</si>
  <si>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</si>
  <si>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</si>
  <si>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</si>
  <si>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</si>
  <si>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</si>
  <si>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</si>
  <si>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</si>
  <si>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</si>
  <si>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</si>
  <si>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</si>
  <si>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</si>
  <si>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</si>
  <si>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</si>
  <si>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</si>
  <si>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</si>
  <si>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</si>
  <si>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</si>
  <si>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</si>
  <si>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</si>
  <si>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</si>
  <si>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</si>
  <si>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</si>
  <si>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</si>
  <si>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</si>
  <si>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</si>
  <si>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</si>
  <si>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</si>
  <si>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</si>
  <si>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</si>
  <si>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</si>
  <si>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</si>
  <si>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</si>
  <si>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</si>
  <si>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</si>
  <si>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</si>
  <si>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</si>
  <si>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</si>
  <si>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</si>
  <si>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</si>
  <si>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</si>
  <si>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</si>
  <si>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</si>
  <si>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</si>
  <si>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</si>
  <si>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</si>
  <si>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</si>
  <si>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</si>
  <si>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</si>
  <si>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</si>
  <si>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</si>
  <si>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</si>
  <si>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</si>
  <si>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</si>
  <si>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</si>
  <si>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</si>
  <si>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</si>
  <si>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</si>
  <si>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</si>
  <si>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</si>
  <si>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</si>
  <si>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</si>
  <si>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</si>
  <si>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</si>
  <si>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</si>
  <si>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</si>
  <si>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</si>
  <si>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</si>
  <si>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</si>
  <si>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</si>
  <si>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</si>
  <si>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</si>
  <si>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</si>
  <si>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</si>
  <si>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</si>
  <si>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</si>
  <si>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</si>
  <si>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</si>
  <si>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</si>
  <si>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</si>
  <si>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</si>
  <si>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</si>
  <si>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</si>
  <si>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</si>
  <si>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</si>
  <si>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</si>
  <si>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</si>
  <si>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</si>
  <si>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</si>
  <si>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</si>
  <si>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</si>
  <si>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</si>
  <si>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</si>
  <si>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</si>
  <si>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</si>
  <si>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</si>
  <si>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</si>
  <si>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</si>
  <si>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</si>
  <si>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</si>
  <si>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</si>
  <si>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</si>
  <si>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</si>
  <si>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</si>
  <si>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</si>
  <si>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</si>
  <si>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</si>
  <si>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</si>
  <si>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</si>
  <si>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</si>
  <si>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</si>
  <si>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</si>
  <si>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</si>
  <si>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</si>
  <si>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</si>
  <si>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</si>
  <si>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</si>
  <si>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</si>
  <si>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</si>
  <si>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</si>
  <si>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</si>
  <si>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</si>
  <si>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</si>
  <si>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</si>
  <si>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</si>
  <si>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</si>
  <si>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</si>
  <si>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</si>
  <si>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</si>
  <si>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</si>
  <si>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</si>
  <si>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</si>
  <si>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</si>
  <si>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</si>
  <si>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</si>
  <si>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</si>
  <si>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</si>
  <si>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</si>
  <si>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</si>
  <si>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</si>
  <si>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</si>
  <si>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</si>
  <si>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</si>
  <si>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</si>
  <si>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</si>
  <si>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</si>
  <si>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</si>
  <si>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</si>
  <si>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</si>
  <si>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</si>
  <si>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</si>
  <si>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</si>
  <si>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</si>
  <si>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</si>
  <si>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</si>
  <si>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</si>
  <si>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</si>
  <si>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</si>
  <si>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</si>
  <si>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</si>
  <si>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</si>
  <si>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</si>
  <si>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</si>
  <si>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</si>
  <si>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</si>
  <si>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</si>
  <si>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</si>
  <si>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</si>
  <si>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</si>
  <si>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</si>
  <si>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</si>
  <si>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</si>
  <si>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</si>
  <si>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</si>
  <si>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</si>
  <si>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</si>
  <si>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</si>
  <si>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</si>
  <si>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</si>
  <si>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</si>
  <si>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</si>
  <si>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</si>
  <si>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</si>
  <si>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</si>
  <si>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</si>
  <si>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</si>
  <si>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</si>
  <si>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</si>
  <si>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</si>
  <si>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</si>
  <si>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</si>
  <si>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</si>
  <si>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</si>
  <si>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</si>
  <si>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</si>
  <si>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</si>
  <si>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</si>
  <si>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</si>
  <si>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</si>
  <si>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</si>
  <si>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</si>
  <si>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</si>
  <si>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</si>
  <si>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</si>
  <si>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</si>
  <si>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</si>
  <si>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</si>
  <si>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</si>
  <si>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</si>
  <si>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</si>
  <si>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</si>
  <si>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</si>
  <si>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</si>
  <si>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</si>
  <si>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</si>
  <si>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</si>
  <si>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</si>
  <si>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</si>
  <si>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</si>
  <si>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</si>
  <si>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</si>
  <si>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</si>
  <si>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</si>
  <si>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</si>
  <si>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</si>
  <si>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</si>
  <si>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</si>
  <si>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</si>
  <si>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</si>
  <si>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</si>
  <si>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</si>
  <si>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</si>
  <si>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</si>
  <si>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</si>
  <si>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</si>
  <si>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</si>
  <si>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</si>
  <si>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</si>
  <si>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</si>
  <si>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</si>
  <si>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</si>
  <si>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</si>
  <si>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</si>
  <si>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</si>
  <si>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</si>
  <si>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</si>
  <si>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</si>
  <si>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</si>
  <si>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</si>
  <si>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</si>
  <si>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</si>
  <si>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</si>
  <si>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</si>
  <si>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</si>
  <si>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</si>
  <si>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</si>
  <si>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</si>
  <si>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</si>
  <si>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</si>
  <si>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</si>
  <si>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</si>
  <si>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</si>
  <si>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</si>
  <si>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</si>
  <si>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</si>
  <si>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</si>
  <si>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</si>
  <si>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</si>
  <si>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</si>
  <si>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</si>
  <si>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</si>
  <si>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</si>
  <si>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</si>
  <si>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</si>
  <si>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</si>
  <si>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</si>
  <si>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</si>
  <si>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</si>
  <si>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</si>
  <si>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</si>
  <si>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</si>
  <si>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</si>
  <si>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</si>
  <si>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</si>
  <si>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</si>
  <si>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</si>
  <si>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</si>
  <si>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</si>
  <si>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</si>
  <si>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</si>
  <si>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</si>
  <si>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</si>
  <si>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</si>
  <si>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</si>
  <si>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</si>
  <si>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</si>
  <si>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</si>
  <si>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</si>
  <si>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</si>
  <si>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</si>
  <si>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</si>
  <si>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</si>
  <si>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</si>
  <si>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</si>
  <si>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</si>
  <si>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</si>
  <si>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</si>
  <si>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</si>
  <si>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</si>
  <si>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</si>
  <si>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</si>
  <si>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</si>
  <si>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</si>
  <si>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</si>
  <si>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</si>
  <si>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</si>
  <si>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</si>
  <si>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</si>
  <si>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</si>
  <si>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</si>
  <si>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</si>
  <si>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</si>
  <si>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</si>
  <si>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</si>
  <si>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</si>
  <si>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</si>
  <si>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</si>
  <si>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</si>
  <si>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</si>
  <si>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</si>
  <si>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</si>
  <si>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</si>
  <si>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</si>
  <si>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</si>
  <si>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</si>
  <si>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</si>
  <si>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</si>
  <si>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</si>
  <si>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</si>
  <si>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</si>
  <si>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</si>
  <si>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</si>
  <si>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</si>
  <si>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</si>
  <si>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</si>
  <si>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</si>
  <si>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</si>
  <si>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</si>
  <si>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</si>
  <si>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</si>
  <si>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</si>
  <si>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</si>
  <si>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</si>
  <si>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</si>
  <si>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</si>
  <si>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</si>
  <si>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</si>
  <si>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</si>
  <si>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</si>
  <si>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</si>
  <si>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</si>
  <si>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</si>
  <si>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</si>
  <si>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</si>
  <si>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</si>
  <si>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</si>
  <si>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</si>
  <si>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</si>
  <si>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</si>
  <si>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</si>
  <si>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</si>
  <si>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</si>
  <si>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</si>
  <si>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</si>
  <si>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</si>
  <si>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</si>
  <si>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</si>
  <si>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</si>
  <si>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</si>
  <si>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</si>
  <si>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</si>
  <si>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</si>
  <si>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</si>
  <si>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</si>
  <si>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</si>
  <si>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</si>
  <si>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</si>
  <si>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</si>
  <si>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</si>
  <si>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</si>
  <si>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</si>
  <si>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</si>
  <si>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</si>
  <si>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</si>
  <si>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</si>
  <si>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</si>
  <si>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</si>
  <si>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</si>
  <si>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</si>
  <si>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</si>
  <si>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</si>
  <si>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</si>
  <si>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</si>
  <si>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</si>
  <si>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</si>
  <si>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</si>
  <si>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</si>
  <si>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</si>
  <si>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</si>
  <si>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</si>
  <si>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</si>
  <si>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</si>
  <si>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</si>
  <si>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</si>
  <si>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</si>
  <si>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</si>
  <si>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</si>
  <si>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</si>
  <si>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</si>
  <si>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</si>
  <si>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</si>
  <si>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</si>
  <si>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</si>
  <si>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</si>
  <si>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</si>
  <si>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</si>
  <si>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</si>
  <si>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</si>
  <si>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</si>
  <si>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</si>
  <si>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</si>
  <si>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</si>
  <si>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</si>
  <si>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</si>
  <si>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</si>
  <si>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</si>
  <si>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</si>
  <si>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</si>
  <si>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</si>
  <si>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</si>
  <si>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</si>
  <si>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</si>
  <si>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</si>
  <si>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</si>
  <si>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</si>
  <si>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</si>
  <si>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</si>
  <si>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</si>
  <si>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</si>
  <si>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</si>
  <si>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</si>
  <si>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</si>
  <si>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</si>
  <si>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</si>
  <si>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</si>
  <si>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</si>
  <si>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</si>
  <si>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</si>
  <si>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</si>
  <si>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</si>
  <si>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</si>
  <si>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</si>
  <si>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</si>
  <si>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</si>
  <si>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</si>
  <si>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</si>
  <si>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</si>
  <si>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</si>
  <si>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</si>
  <si>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</si>
  <si>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</si>
  <si>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</si>
  <si>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</si>
  <si>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</si>
  <si>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</si>
  <si>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</si>
  <si>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</si>
  <si>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</si>
  <si>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</si>
  <si>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</si>
  <si>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</si>
  <si>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</si>
  <si>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</si>
  <si>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</si>
  <si>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</si>
  <si>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</si>
  <si>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</si>
  <si>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</si>
  <si>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</si>
  <si>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</si>
  <si>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</si>
  <si>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</si>
  <si>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</si>
  <si>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</si>
  <si>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</si>
  <si>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</si>
  <si>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</si>
  <si>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</si>
  <si>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</si>
  <si>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</si>
  <si>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</si>
  <si>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</si>
  <si>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</si>
  <si>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</si>
  <si>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</si>
  <si>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</si>
  <si>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</si>
  <si>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</si>
  <si>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</si>
  <si>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</si>
  <si>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</si>
  <si>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</si>
  <si>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</si>
  <si>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</si>
  <si>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</si>
  <si>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</si>
  <si>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</si>
  <si>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</si>
  <si>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</si>
  <si>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</si>
  <si>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</si>
  <si>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</si>
  <si>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</si>
  <si>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</si>
  <si>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</si>
  <si>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</si>
  <si>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</si>
  <si>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</si>
  <si>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</si>
  <si>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</si>
  <si>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</si>
  <si>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</si>
  <si>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</si>
  <si>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</si>
  <si>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</si>
  <si>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</si>
  <si>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</si>
  <si>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</si>
  <si>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</si>
  <si>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</si>
  <si>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</si>
  <si>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</si>
  <si>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</si>
  <si>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</si>
  <si>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</si>
  <si>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</si>
  <si>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</si>
  <si>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</si>
  <si>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</si>
  <si>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</si>
  <si>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</si>
  <si>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</si>
  <si>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</si>
  <si>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</si>
  <si>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</si>
  <si>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</si>
  <si>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</si>
  <si>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</si>
  <si>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</si>
  <si>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</si>
  <si>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</si>
  <si>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</si>
  <si>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</si>
  <si>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</si>
  <si>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</si>
  <si>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</si>
  <si>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</si>
  <si>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</si>
  <si>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</si>
  <si>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</si>
  <si>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</si>
  <si>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</si>
  <si>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</si>
  <si>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</si>
  <si>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</si>
  <si>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</si>
  <si>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</si>
  <si>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</si>
  <si>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</si>
  <si>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</si>
  <si>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</si>
  <si>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</si>
  <si>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</si>
  <si>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</si>
  <si>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</si>
  <si>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</si>
  <si>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</si>
  <si>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</si>
  <si>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</si>
  <si>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</si>
  <si>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</si>
  <si>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</si>
  <si>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</si>
  <si>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</si>
  <si>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</si>
  <si>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</si>
  <si>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</si>
  <si>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</si>
  <si>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</si>
  <si>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</si>
  <si>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</si>
  <si>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</si>
  <si>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</si>
  <si>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</si>
  <si>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</si>
  <si>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</si>
  <si>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</si>
  <si>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</si>
  <si>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</si>
  <si>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</si>
  <si>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</si>
  <si>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</si>
  <si>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</si>
  <si>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</si>
  <si>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</si>
  <si>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</si>
  <si>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</si>
  <si>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</si>
  <si>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</si>
  <si>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</si>
  <si>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</si>
  <si>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</si>
  <si>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</si>
  <si>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</si>
  <si>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</si>
  <si>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</si>
  <si>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</si>
  <si>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</si>
  <si>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</si>
  <si>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</si>
  <si>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</si>
  <si>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</si>
  <si>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</si>
  <si>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</si>
  <si>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</si>
  <si>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</si>
  <si>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</si>
  <si>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</si>
  <si>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</si>
  <si>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</si>
  <si>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</si>
  <si>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</si>
  <si>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</si>
  <si>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</si>
  <si>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</si>
  <si>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</si>
  <si>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</si>
  <si>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</si>
  <si>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</si>
  <si>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</si>
  <si>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</si>
  <si>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</si>
  <si>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</si>
  <si>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</si>
  <si>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</si>
  <si>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</si>
  <si>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</si>
  <si>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</si>
  <si>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</si>
  <si>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</si>
  <si>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</si>
  <si>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</si>
  <si>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</si>
  <si>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</si>
  <si>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</si>
  <si>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</si>
  <si>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</si>
  <si>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</si>
  <si>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</si>
  <si>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</si>
  <si>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</si>
  <si>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</si>
  <si>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</si>
  <si>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</si>
  <si>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</si>
  <si>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</si>
  <si>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</si>
  <si>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</si>
  <si>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</si>
  <si>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</si>
  <si>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</si>
  <si>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</si>
  <si>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</si>
  <si>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</si>
  <si>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</si>
  <si>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</si>
  <si>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</si>
  <si>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</si>
  <si>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</si>
  <si>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</si>
  <si>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</si>
  <si>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</si>
  <si>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</si>
  <si>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</si>
  <si>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</si>
  <si>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</si>
  <si>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</si>
  <si>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</si>
  <si>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</si>
  <si>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</si>
  <si>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</si>
  <si>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</si>
  <si>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</si>
  <si>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</si>
  <si>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</si>
  <si>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</si>
  <si>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</si>
  <si>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</si>
  <si>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</si>
  <si>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</si>
  <si>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</si>
  <si>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</si>
  <si>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</si>
  <si>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</si>
  <si>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</si>
  <si>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</si>
  <si>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</si>
  <si>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</si>
  <si>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</si>
  <si>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</si>
  <si>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</si>
  <si>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</si>
  <si>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</si>
  <si>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</si>
  <si>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</si>
  <si>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</si>
  <si>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</si>
  <si>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</si>
  <si>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</si>
  <si>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</si>
  <si>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</si>
  <si>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</si>
  <si>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</si>
  <si>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</si>
  <si>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</si>
  <si>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</si>
  <si>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</si>
  <si>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</si>
  <si>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</si>
  <si>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</si>
  <si>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</si>
  <si>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</si>
  <si>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</si>
  <si>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</si>
  <si>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</si>
  <si>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</si>
  <si>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</si>
  <si>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</si>
  <si>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</si>
  <si>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</si>
  <si>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</si>
  <si>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</si>
  <si>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</si>
  <si>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</si>
  <si>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</si>
  <si>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</si>
  <si>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</si>
  <si>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</si>
  <si>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</si>
  <si>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</si>
  <si>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</si>
  <si>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</si>
  <si>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</si>
  <si>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</si>
  <si>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</si>
  <si>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</si>
  <si>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</si>
  <si>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</si>
  <si>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</si>
  <si>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</si>
  <si>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</si>
  <si>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</si>
  <si>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</si>
  <si>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</si>
  <si>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</si>
  <si>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</si>
  <si>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</si>
  <si>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</si>
  <si>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</si>
  <si>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</si>
  <si>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</si>
  <si>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</si>
  <si>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</si>
  <si>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</si>
  <si>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</si>
  <si>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</si>
  <si>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</si>
  <si>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</si>
  <si>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</si>
  <si>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</si>
  <si>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</si>
  <si>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</si>
  <si>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</si>
  <si>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</si>
  <si>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</si>
  <si>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</si>
  <si>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</si>
  <si>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</si>
  <si>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</si>
  <si>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</si>
  <si>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</si>
  <si>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</si>
  <si>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</si>
  <si>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</si>
  <si>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</si>
  <si>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</si>
  <si>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</si>
  <si>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</si>
  <si>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</si>
  <si>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</si>
  <si>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</si>
  <si>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</si>
  <si>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</si>
  <si>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</si>
  <si>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</si>
  <si>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</si>
  <si>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</si>
  <si>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</si>
  <si>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</si>
  <si>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</si>
  <si>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</si>
  <si>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</si>
  <si>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</si>
  <si>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</si>
  <si>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</si>
  <si>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</si>
  <si>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</si>
  <si>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</si>
  <si>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</si>
  <si>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</si>
  <si>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</si>
  <si>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</si>
  <si>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</si>
  <si>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</si>
  <si>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</si>
  <si>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</si>
  <si>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</si>
  <si>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</si>
  <si>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</si>
  <si>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</si>
  <si>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</si>
  <si>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</si>
  <si>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</si>
  <si>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</si>
  <si>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</si>
  <si>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</si>
  <si>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</si>
  <si>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</si>
  <si>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</si>
  <si>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</si>
  <si>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</si>
  <si>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</si>
  <si>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</si>
  <si>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</si>
  <si>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</si>
  <si>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</si>
  <si>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</si>
  <si>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</si>
  <si>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</si>
  <si>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</si>
  <si>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</si>
  <si>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</si>
  <si>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</si>
  <si>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</si>
  <si>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</si>
  <si>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</si>
  <si>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</si>
  <si>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</si>
  <si>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</si>
  <si>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</si>
  <si>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</si>
  <si>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</si>
  <si>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</si>
  <si>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</si>
  <si>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</si>
  <si>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</si>
  <si>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</si>
  <si>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</si>
  <si>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</si>
  <si>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</si>
  <si>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</si>
  <si>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</si>
  <si>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</si>
  <si>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</si>
  <si>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</si>
  <si>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</si>
  <si>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</si>
  <si>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</si>
  <si>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</si>
  <si>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</si>
  <si>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</si>
  <si>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</si>
  <si>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</si>
  <si>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</si>
  <si>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</si>
  <si>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</si>
  <si>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</si>
  <si>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</si>
  <si>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</si>
  <si>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</si>
  <si>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</si>
  <si>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</si>
  <si>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</si>
  <si>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</si>
  <si>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</si>
  <si>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</si>
  <si>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</si>
  <si>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</si>
  <si>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</si>
  <si>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</si>
  <si>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</si>
  <si>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</si>
  <si>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</si>
  <si>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</si>
  <si>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</si>
  <si>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</si>
  <si>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</si>
  <si>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</si>
  <si>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</si>
  <si>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</si>
  <si>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</si>
  <si>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</si>
  <si>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</si>
  <si>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</si>
  <si>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</si>
  <si>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</si>
  <si>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</si>
  <si>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</si>
  <si>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</si>
  <si>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</si>
  <si>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</si>
  <si>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</si>
  <si>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</si>
  <si>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</si>
  <si>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</si>
  <si>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</si>
  <si>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</si>
  <si>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</si>
  <si>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</si>
  <si>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</si>
  <si>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</si>
  <si>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</si>
  <si>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</si>
  <si>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</si>
  <si>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</si>
  <si>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</si>
  <si>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</si>
  <si>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</si>
  <si>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</si>
  <si>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</si>
  <si>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</si>
  <si>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</si>
  <si>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</si>
  <si>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</si>
  <si>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</si>
  <si>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</si>
  <si>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</si>
  <si>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</si>
  <si>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</si>
  <si>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</si>
  <si>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</si>
  <si>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</si>
  <si>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</si>
  <si>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</si>
  <si>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</si>
  <si>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</si>
  <si>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</si>
  <si>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</si>
  <si>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</si>
  <si>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</si>
  <si>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</si>
  <si>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</si>
  <si>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</si>
  <si>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</si>
  <si>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</si>
  <si>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</si>
  <si>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</si>
  <si>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</si>
  <si>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</si>
  <si>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</si>
  <si>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</si>
  <si>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</si>
  <si>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</si>
  <si>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</si>
  <si>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</si>
  <si>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</si>
  <si>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</si>
  <si>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</si>
  <si>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</si>
  <si>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</si>
  <si>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</si>
  <si>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</si>
  <si>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</si>
  <si>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</si>
  <si>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</si>
  <si>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</si>
  <si>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</si>
  <si>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</si>
  <si>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</si>
  <si>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</si>
  <si>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</si>
  <si>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</si>
  <si>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</si>
  <si>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</si>
  <si>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</si>
  <si>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</si>
  <si>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</si>
  <si>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</si>
  <si>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</si>
  <si>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</si>
  <si>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</si>
  <si>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</si>
  <si>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</si>
  <si>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</si>
  <si>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</si>
  <si>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</si>
  <si>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</si>
  <si>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</si>
  <si>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</si>
  <si>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</si>
  <si>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</si>
  <si>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</si>
  <si>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</si>
  <si>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</si>
  <si>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</si>
  <si>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</si>
  <si>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</si>
  <si>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</si>
  <si>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</si>
  <si>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</si>
  <si>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</si>
  <si>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</si>
  <si>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</si>
  <si>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</si>
  <si>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</si>
  <si>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</si>
  <si>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</si>
  <si>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</si>
  <si>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</si>
  <si>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</si>
  <si>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</si>
  <si>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</si>
  <si>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</si>
  <si>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</si>
  <si>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</si>
  <si>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</si>
  <si>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</si>
  <si>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</si>
  <si>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</si>
  <si>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</si>
  <si>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</si>
  <si>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</si>
  <si>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</si>
  <si>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</si>
  <si>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</si>
  <si>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</si>
  <si>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</si>
  <si>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</si>
  <si>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</si>
  <si>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</si>
  <si>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</si>
  <si>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</si>
  <si>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</si>
  <si>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</si>
  <si>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</si>
  <si>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</si>
  <si>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</si>
  <si>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</si>
  <si>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</si>
  <si>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</si>
  <si>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</si>
  <si>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</si>
  <si>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</si>
  <si>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</si>
  <si>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</si>
  <si>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</si>
  <si>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</si>
  <si>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</si>
  <si>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</si>
  <si>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</si>
  <si>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</si>
  <si>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</si>
  <si>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</si>
  <si>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</si>
  <si>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</si>
  <si>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</si>
  <si>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</si>
  <si>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</si>
  <si>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</si>
  <si>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</si>
  <si>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</si>
  <si>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</si>
  <si>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</si>
  <si>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</si>
  <si>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</si>
  <si>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</si>
  <si>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</si>
  <si>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</si>
  <si>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</si>
  <si>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</si>
  <si>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</si>
  <si>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</si>
  <si>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</si>
  <si>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</si>
  <si>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</si>
  <si>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</si>
  <si>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</si>
  <si>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</si>
  <si>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</si>
  <si>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</si>
  <si>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</si>
  <si>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</si>
  <si>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</si>
  <si>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</si>
  <si>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</si>
  <si>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</si>
  <si>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</si>
  <si>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</si>
  <si>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</si>
  <si>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</si>
  <si>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</si>
  <si>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</si>
  <si>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</si>
  <si>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</si>
  <si>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</si>
  <si>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</si>
  <si>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</si>
  <si>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</si>
  <si>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</si>
  <si>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</si>
  <si>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</si>
  <si>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</si>
  <si>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</si>
  <si>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</si>
  <si>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</si>
  <si>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</si>
  <si>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</si>
  <si>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</si>
  <si>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</si>
  <si>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</si>
  <si>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</si>
  <si>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</si>
  <si>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</si>
  <si>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</si>
  <si>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</si>
  <si>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</si>
  <si>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</si>
  <si>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</si>
  <si>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</si>
  <si>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</si>
  <si>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</si>
  <si>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</si>
  <si>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</si>
  <si>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</si>
  <si>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</si>
  <si>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</si>
  <si>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</si>
  <si>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</si>
  <si>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</si>
  <si>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</si>
  <si>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</si>
  <si>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</si>
  <si>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</si>
  <si>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</si>
  <si>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</si>
  <si>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</si>
  <si>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</si>
  <si>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</si>
  <si>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</si>
  <si>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</si>
  <si>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</si>
  <si>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</si>
  <si>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</si>
  <si>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</si>
  <si>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</si>
  <si>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</si>
  <si>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</si>
  <si>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</si>
  <si>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</si>
  <si>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</si>
  <si>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</si>
  <si>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</si>
  <si>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</si>
  <si>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</si>
  <si>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</si>
  <si>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</si>
  <si>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</si>
  <si>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</si>
  <si>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</si>
  <si>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</si>
  <si>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</si>
  <si>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</si>
  <si>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</si>
  <si>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</si>
  <si>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</si>
  <si>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</si>
  <si>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</si>
  <si>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</si>
  <si>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</si>
  <si>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</si>
  <si>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</si>
  <si>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</si>
  <si>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</si>
  <si>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</si>
  <si>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</si>
  <si>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</si>
  <si>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</si>
  <si>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</si>
  <si>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</si>
  <si>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</si>
  <si>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</si>
  <si>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</si>
  <si>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</si>
  <si>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</si>
  <si>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</si>
  <si>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</si>
  <si>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</si>
  <si>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</si>
  <si>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</si>
  <si>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</si>
  <si>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</si>
  <si>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</si>
  <si>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</si>
  <si>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</si>
  <si>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</si>
  <si>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</si>
  <si>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</si>
  <si>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</si>
  <si>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</si>
  <si>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</si>
  <si>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</si>
  <si>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</si>
  <si>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</si>
  <si>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</si>
  <si>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</si>
  <si>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</si>
  <si>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</si>
  <si>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</si>
  <si>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</si>
  <si>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</si>
  <si>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</si>
  <si>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</si>
  <si>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</si>
  <si>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</si>
  <si>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</si>
  <si>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</si>
  <si>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</si>
  <si>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</si>
  <si>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</si>
  <si>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</si>
  <si>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</si>
  <si>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</si>
  <si>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</si>
  <si>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</si>
  <si>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</si>
  <si>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</si>
  <si>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</si>
  <si>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</si>
  <si>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</si>
  <si>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</si>
  <si>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</si>
  <si>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</si>
  <si>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</si>
  <si>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</si>
  <si>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</si>
  <si>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</si>
  <si>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</si>
  <si>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</si>
  <si>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</si>
  <si>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</si>
  <si>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</si>
  <si>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</si>
  <si>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</si>
  <si>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</si>
  <si>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</si>
  <si>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</si>
  <si>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</si>
  <si>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</si>
  <si>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</si>
  <si>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</si>
  <si>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</si>
  <si>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</si>
  <si>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</si>
  <si>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</si>
  <si>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</si>
  <si>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</si>
  <si>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</si>
  <si>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</si>
  <si>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</si>
  <si>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</si>
  <si>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</si>
  <si>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</si>
  <si>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</si>
  <si>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</si>
  <si>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</si>
  <si>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</si>
  <si>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</si>
  <si>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</si>
  <si>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</si>
  <si>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</si>
  <si>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</si>
  <si>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</si>
  <si>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</si>
  <si>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</si>
  <si>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</si>
  <si>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</si>
  <si>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</si>
  <si>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</si>
  <si>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</si>
  <si>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</si>
  <si>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</si>
  <si>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</si>
  <si>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</si>
  <si>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</si>
  <si>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</si>
  <si>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</si>
  <si>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</si>
  <si>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</si>
  <si>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</si>
  <si>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</si>
  <si>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</si>
  <si>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</si>
  <si>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</si>
  <si>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</si>
  <si>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</si>
  <si>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</si>
  <si>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</si>
  <si>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</si>
  <si>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</si>
  <si>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</si>
  <si>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</si>
  <si>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</si>
  <si>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</si>
  <si>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</si>
  <si>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</si>
  <si>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</si>
  <si>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</si>
  <si>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</si>
  <si>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</si>
  <si>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</si>
  <si>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</si>
  <si>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</si>
  <si>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</si>
  <si>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</si>
  <si>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</si>
  <si>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</si>
  <si>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</si>
  <si>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</si>
  <si>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</si>
  <si>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</si>
  <si>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</si>
  <si>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</si>
  <si>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</si>
  <si>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</si>
  <si>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</si>
  <si>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</si>
  <si>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</si>
  <si>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</si>
  <si>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</si>
  <si>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</si>
  <si>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</si>
  <si>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</si>
  <si>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</si>
  <si>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</si>
  <si>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</si>
  <si>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</si>
  <si>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</si>
  <si>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</si>
  <si>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</si>
  <si>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</si>
  <si>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</si>
  <si>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</si>
  <si>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</si>
  <si>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</si>
  <si>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</si>
  <si>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</si>
  <si>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</si>
  <si>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</si>
  <si>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</si>
  <si>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</si>
  <si>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</si>
  <si>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</si>
  <si>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</si>
  <si>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</si>
  <si>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</si>
  <si>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</si>
  <si>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</si>
  <si>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</si>
  <si>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</si>
  <si>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</si>
  <si>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</si>
  <si>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</si>
  <si>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</si>
  <si>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</si>
  <si>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</si>
  <si>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</si>
  <si>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</si>
  <si>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</si>
  <si>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</si>
  <si>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</si>
  <si>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</si>
  <si>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</si>
  <si>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</si>
  <si>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</si>
  <si>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</si>
  <si>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</si>
  <si>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</si>
  <si>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</si>
  <si>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</si>
  <si>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</si>
  <si>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</si>
  <si>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</si>
  <si>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</si>
  <si>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</si>
  <si>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</si>
  <si>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</si>
  <si>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</si>
  <si>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</si>
  <si>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</si>
  <si>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</si>
  <si>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</si>
  <si>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</si>
  <si>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</si>
  <si>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</si>
  <si>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</si>
  <si>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</si>
  <si>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</si>
  <si>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</si>
  <si>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</si>
  <si>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</si>
  <si>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</si>
  <si>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</si>
  <si>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</si>
  <si>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</si>
  <si>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</si>
  <si>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</si>
  <si>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</si>
  <si>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</si>
  <si>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</si>
  <si>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</si>
  <si>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</si>
  <si>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</si>
  <si>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</si>
  <si>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</si>
  <si>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</si>
  <si>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</si>
  <si>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</si>
  <si>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</si>
  <si>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</si>
  <si>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</si>
  <si>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</si>
  <si>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</si>
  <si>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</si>
  <si>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</si>
  <si>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</si>
  <si>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</si>
  <si>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</si>
  <si>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</si>
  <si>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</si>
  <si>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</si>
  <si>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</si>
  <si>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</si>
  <si>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</si>
  <si>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</si>
  <si>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</si>
  <si>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</si>
  <si>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</si>
  <si>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</si>
  <si>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</si>
  <si>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</si>
  <si>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</si>
  <si>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</si>
  <si>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</si>
  <si>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</si>
  <si>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</si>
  <si>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</si>
  <si>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</si>
  <si>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</si>
  <si>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</si>
  <si>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</si>
  <si>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</si>
  <si>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</si>
  <si>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</si>
  <si>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</si>
  <si>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</si>
  <si>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</si>
  <si>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</si>
  <si>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</si>
  <si>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</si>
  <si>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</si>
  <si>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</si>
  <si>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</si>
  <si>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</si>
  <si>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</si>
  <si>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</si>
  <si>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</si>
  <si>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</si>
  <si>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</si>
  <si>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</si>
  <si>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</si>
  <si>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</si>
  <si>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</si>
  <si>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</si>
  <si>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</si>
  <si>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</si>
  <si>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</si>
  <si>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</si>
  <si>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</si>
  <si>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</si>
  <si>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</si>
  <si>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</si>
  <si>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</si>
  <si>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</si>
  <si>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</si>
  <si>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</si>
  <si>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</si>
  <si>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</si>
  <si>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</si>
  <si>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</si>
  <si>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</si>
  <si>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</si>
  <si>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</si>
  <si>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</si>
  <si>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</si>
  <si>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</si>
  <si>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</si>
  <si>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</si>
  <si>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</si>
  <si>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</si>
  <si>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</si>
  <si>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</si>
  <si>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</si>
  <si>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</si>
  <si>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</si>
  <si>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</si>
  <si>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</si>
  <si>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</si>
  <si>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</si>
  <si>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</si>
  <si>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</si>
  <si>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</si>
  <si>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</si>
  <si>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</si>
  <si>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</si>
  <si>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</si>
  <si>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</si>
  <si>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</si>
  <si>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</si>
  <si>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</si>
  <si>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</si>
  <si>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</si>
  <si>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</si>
  <si>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</si>
  <si>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</si>
  <si>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</si>
  <si>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</si>
  <si>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</si>
  <si>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</si>
  <si>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</si>
  <si>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</si>
  <si>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</si>
  <si>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</si>
  <si>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</si>
  <si>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</si>
  <si>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</si>
  <si>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</si>
  <si>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</si>
  <si>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</si>
  <si>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</si>
  <si>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</si>
  <si>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</si>
  <si>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</si>
  <si>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</si>
  <si>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</si>
  <si>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</si>
  <si>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</si>
  <si>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</si>
  <si>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</si>
  <si>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</si>
  <si>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</si>
  <si>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</si>
  <si>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</si>
  <si>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</si>
  <si>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</si>
  <si>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</si>
  <si>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</si>
  <si>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</si>
  <si>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</si>
  <si>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</si>
  <si>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</si>
  <si>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</si>
  <si>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</si>
  <si>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</si>
  <si>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</si>
  <si>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</si>
  <si>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</si>
  <si>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</si>
  <si>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</si>
  <si>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</si>
  <si>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</si>
  <si>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</si>
  <si>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</si>
  <si>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</si>
  <si>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</si>
  <si>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</si>
  <si>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</si>
  <si>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</si>
  <si>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</si>
  <si>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</si>
  <si>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</si>
  <si>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</si>
  <si>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</si>
  <si>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</si>
  <si>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</si>
  <si>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</si>
  <si>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</si>
  <si>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</si>
  <si>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</si>
  <si>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</si>
  <si>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</si>
  <si>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</si>
  <si>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</si>
  <si>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</si>
  <si>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</si>
  <si>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</si>
  <si>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</si>
  <si>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</si>
  <si>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</si>
  <si>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</si>
  <si>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</si>
  <si>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</si>
  <si>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</si>
  <si>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</si>
  <si>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</si>
  <si>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</si>
  <si>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</si>
  <si>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</si>
  <si>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</si>
  <si>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</si>
  <si>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</si>
  <si>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</si>
  <si>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</si>
  <si>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</si>
  <si>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</si>
  <si>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</si>
  <si>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</si>
  <si>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</si>
  <si>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</si>
  <si>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</si>
  <si>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</si>
  <si>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</si>
  <si>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</si>
  <si>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</si>
  <si>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</si>
  <si>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</si>
  <si>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</si>
  <si>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</si>
  <si>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</si>
  <si>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</si>
  <si>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</si>
  <si>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</si>
  <si>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</si>
  <si>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</si>
  <si>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</si>
  <si>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</si>
  <si>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</si>
  <si>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</si>
  <si>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</si>
  <si>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</si>
  <si>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</si>
  <si>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</si>
  <si>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</si>
  <si>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</si>
  <si>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</si>
  <si>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</si>
  <si>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</si>
  <si>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</si>
  <si>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</si>
  <si>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</si>
  <si>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</si>
  <si>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</si>
  <si>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</si>
  <si>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</si>
  <si>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</si>
  <si>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</si>
  <si>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</si>
  <si>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</si>
  <si>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</si>
  <si>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</si>
  <si>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</si>
  <si>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</si>
  <si>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</si>
  <si>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</si>
  <si>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</si>
  <si>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</si>
  <si>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</si>
  <si>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</si>
  <si>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</si>
  <si>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</si>
  <si>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</si>
  <si>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</si>
  <si>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</si>
  <si>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</si>
  <si>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</si>
  <si>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</si>
  <si>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</si>
  <si>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</si>
  <si>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</si>
  <si>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</si>
  <si>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</si>
  <si>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</si>
  <si>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</si>
  <si>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</si>
  <si>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</si>
  <si>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</si>
  <si>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</si>
  <si>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</si>
  <si>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</si>
  <si>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</si>
  <si>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</si>
  <si>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</si>
  <si>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</si>
  <si>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</si>
  <si>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</si>
  <si>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</si>
  <si>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</si>
  <si>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</si>
  <si>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</si>
  <si>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</si>
  <si>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</si>
  <si>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</si>
  <si>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</si>
  <si>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</si>
  <si>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</si>
  <si>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</si>
  <si>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</si>
  <si>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</si>
  <si>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</si>
  <si>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</si>
  <si>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</si>
  <si>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</si>
  <si>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</si>
  <si>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</si>
  <si>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</si>
  <si>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</si>
  <si>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</si>
  <si>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</si>
  <si>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</si>
  <si>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</si>
  <si>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</si>
  <si>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</si>
  <si>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</si>
  <si>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</si>
  <si>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</si>
  <si>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</si>
  <si>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</si>
  <si>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</si>
  <si>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</si>
  <si>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</si>
  <si>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</si>
  <si>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</si>
  <si>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</si>
  <si>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</si>
  <si>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</si>
  <si>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</si>
  <si>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</si>
  <si>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</si>
  <si>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</si>
  <si>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</si>
  <si>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</si>
  <si>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</si>
  <si>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</si>
  <si>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</si>
  <si>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</si>
  <si>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</si>
  <si>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</si>
  <si>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</si>
  <si>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</si>
  <si>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</si>
  <si>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</si>
  <si>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</si>
  <si>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</si>
  <si>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</si>
  <si>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</si>
  <si>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</si>
  <si>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</si>
  <si>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</si>
  <si>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</si>
  <si>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</si>
  <si>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</si>
  <si>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</si>
  <si>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</si>
  <si>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</si>
  <si>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</si>
  <si>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</si>
  <si>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</si>
  <si>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</si>
  <si>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</si>
  <si>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</si>
  <si>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</si>
  <si>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</si>
  <si>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</si>
  <si>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</si>
  <si>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</si>
  <si>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</si>
  <si>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</si>
  <si>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</si>
  <si>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</si>
  <si>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</si>
  <si>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</si>
  <si>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</si>
  <si>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</si>
  <si>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</si>
  <si>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</si>
  <si>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</si>
  <si>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</si>
  <si>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</si>
  <si>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</si>
  <si>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</si>
  <si>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</si>
  <si>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</si>
  <si>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</si>
  <si>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</si>
  <si>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</si>
  <si>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</si>
  <si>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</si>
  <si>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</si>
  <si>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</si>
  <si>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</si>
  <si>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</si>
  <si>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</si>
  <si>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</si>
  <si>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</si>
  <si>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</si>
  <si>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</si>
  <si>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</si>
  <si>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</si>
  <si>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</si>
  <si>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</si>
  <si>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</si>
  <si>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</si>
  <si>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</si>
  <si>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</si>
  <si>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</si>
  <si>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</si>
  <si>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</si>
  <si>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</si>
  <si>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</si>
  <si>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</si>
  <si>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</si>
  <si>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</si>
  <si>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</si>
  <si>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</si>
  <si>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</si>
  <si>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</si>
  <si>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</si>
  <si>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</si>
  <si>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</si>
  <si>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</si>
  <si>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</si>
  <si>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</si>
  <si>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</si>
  <si>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</si>
  <si>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</si>
  <si>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</si>
  <si>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</si>
  <si>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</si>
  <si>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</si>
  <si>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</si>
  <si>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</si>
  <si>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</si>
  <si>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</si>
  <si>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</si>
  <si>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</si>
  <si>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</si>
  <si>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</si>
  <si>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</si>
  <si>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</si>
  <si>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</si>
  <si>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</si>
  <si>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</si>
  <si>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</si>
  <si>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</si>
  <si>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</si>
  <si>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</si>
  <si>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</si>
  <si>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</si>
  <si>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</si>
  <si>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</si>
  <si>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</si>
  <si>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</si>
  <si>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</si>
  <si>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</si>
  <si>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</si>
  <si>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</si>
  <si>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</si>
  <si>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</si>
  <si>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</si>
  <si>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</si>
  <si>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</si>
  <si>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</si>
  <si>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</si>
  <si>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</si>
  <si>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</si>
  <si>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</si>
  <si>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</si>
  <si>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</si>
  <si>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</si>
  <si>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</si>
  <si>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</si>
  <si>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</si>
  <si>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</si>
  <si>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</si>
  <si>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</si>
  <si>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</si>
  <si>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</si>
  <si>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</si>
  <si>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</si>
  <si>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</si>
  <si>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</si>
  <si>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</si>
  <si>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</si>
  <si>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</si>
  <si>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</si>
  <si>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</si>
  <si>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</si>
  <si>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</si>
  <si>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</si>
  <si>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</si>
  <si>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</si>
  <si>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</si>
  <si>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</si>
  <si>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</si>
  <si>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</si>
  <si>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</si>
  <si>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</si>
  <si>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</si>
  <si>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</si>
  <si>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</si>
  <si>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</si>
  <si>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</si>
  <si>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</si>
  <si>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</si>
  <si>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</si>
  <si>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</si>
  <si>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</si>
  <si>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</si>
  <si>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</si>
  <si>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</si>
  <si>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</si>
  <si>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</si>
  <si>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</si>
  <si>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</si>
  <si>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</si>
  <si>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</si>
  <si>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</si>
  <si>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</si>
  <si>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</si>
  <si>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</si>
  <si>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</si>
  <si>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</si>
  <si>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</si>
  <si>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</si>
  <si>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</si>
  <si>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</si>
  <si>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</si>
  <si>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</si>
  <si>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</si>
  <si>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</si>
  <si>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</si>
  <si>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</si>
  <si>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</si>
  <si>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</si>
  <si>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</si>
  <si>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</si>
  <si>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</si>
  <si>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</si>
  <si>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</si>
  <si>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</si>
  <si>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</si>
  <si>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</si>
  <si>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</si>
  <si>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</si>
  <si>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</si>
  <si>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</si>
  <si>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</si>
  <si>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</si>
  <si>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</si>
  <si>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</si>
  <si>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</si>
  <si>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</si>
  <si>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</si>
  <si>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</si>
  <si>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</si>
  <si>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</si>
  <si>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</si>
  <si>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</si>
  <si>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</si>
  <si>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</si>
  <si>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</si>
  <si>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</si>
  <si>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</si>
  <si>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</si>
  <si>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</si>
  <si>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</si>
  <si>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</si>
  <si>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</si>
  <si>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</si>
  <si>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</si>
  <si>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</si>
  <si>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</si>
  <si>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</si>
  <si>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</si>
  <si>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</si>
  <si>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</si>
  <si>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</si>
  <si>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</si>
  <si>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</si>
  <si>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</si>
  <si>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</si>
  <si>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</si>
  <si>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</si>
  <si>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</si>
  <si>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</si>
  <si>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</si>
  <si>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</si>
  <si>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</si>
  <si>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</si>
  <si>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</si>
  <si>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</si>
  <si>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</si>
  <si>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</si>
  <si>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</si>
  <si>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</si>
  <si>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</si>
  <si>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</si>
  <si>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</si>
  <si>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</si>
  <si>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</si>
  <si>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</si>
  <si>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</si>
  <si>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</si>
  <si>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</si>
  <si>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</si>
  <si>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</si>
  <si>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</si>
  <si>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</si>
  <si>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</si>
  <si>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</si>
  <si>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</si>
  <si>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</si>
  <si>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</si>
  <si>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</si>
  <si>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</si>
  <si>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</si>
  <si>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</si>
  <si>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</si>
  <si>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</si>
  <si>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</si>
  <si>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</si>
  <si>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</si>
  <si>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</si>
  <si>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</si>
  <si>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</si>
  <si>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</si>
  <si>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</si>
  <si>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</si>
  <si>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</si>
  <si>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</si>
  <si>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</si>
  <si>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</si>
  <si>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</si>
  <si>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</si>
  <si>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</si>
  <si>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</si>
  <si>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</si>
  <si>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</si>
  <si>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</si>
  <si>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</si>
  <si>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</si>
  <si>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</si>
  <si>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</si>
  <si>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</si>
  <si>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</si>
  <si>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</si>
  <si>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</si>
  <si>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</si>
  <si>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</si>
  <si>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</si>
  <si>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</si>
  <si>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</si>
  <si>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</si>
  <si>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</si>
  <si>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</si>
  <si>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</si>
  <si>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</si>
  <si>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</si>
  <si>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</si>
  <si>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</si>
  <si>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</si>
  <si>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</si>
  <si>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</si>
  <si>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</si>
  <si>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</si>
  <si>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</si>
  <si>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</si>
  <si>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</si>
  <si>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</si>
  <si>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</si>
  <si>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</si>
  <si>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</si>
  <si>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</si>
  <si>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</si>
  <si>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</si>
  <si>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</si>
  <si>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</si>
  <si>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</si>
  <si>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</si>
  <si>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</si>
  <si>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</si>
  <si>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</si>
  <si>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</si>
  <si>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</si>
  <si>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</si>
  <si>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</si>
  <si>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</si>
  <si>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</si>
  <si>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</si>
  <si>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</si>
  <si>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</si>
  <si>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</si>
  <si>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</si>
  <si>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</si>
  <si>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</si>
  <si>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</si>
  <si>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</si>
  <si>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</si>
  <si>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</si>
  <si>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</si>
  <si>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</si>
  <si>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</si>
  <si>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</si>
  <si>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</si>
  <si>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</si>
  <si>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</si>
  <si>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</si>
  <si>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</si>
  <si>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</si>
  <si>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</si>
  <si>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</si>
  <si>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</si>
  <si>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</si>
  <si>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</si>
  <si>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</si>
  <si>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</si>
  <si>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</si>
  <si>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</si>
  <si>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</si>
  <si>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</si>
  <si>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</si>
  <si>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</si>
  <si>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</si>
  <si>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</si>
  <si>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</si>
  <si>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</si>
  <si>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</si>
  <si>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</si>
  <si>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</si>
  <si>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</si>
  <si>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</si>
  <si>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</si>
  <si>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</si>
  <si>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</si>
  <si>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</si>
  <si>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</si>
  <si>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</si>
  <si>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</si>
  <si>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</si>
  <si>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</si>
  <si>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</si>
  <si>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</si>
  <si>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</si>
  <si>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</si>
  <si>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</si>
  <si>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</si>
  <si>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</si>
  <si>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</si>
  <si>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</si>
  <si>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</si>
  <si>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</si>
  <si>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</si>
  <si>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</si>
  <si>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</si>
  <si>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</si>
  <si>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</si>
  <si>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</si>
  <si>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</si>
  <si>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</si>
  <si>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</si>
  <si>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</si>
  <si>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</si>
  <si>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</si>
  <si>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</si>
  <si>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</si>
  <si>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</si>
  <si>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</si>
  <si>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</si>
  <si>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</si>
  <si>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</si>
  <si>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</si>
  <si>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</si>
  <si>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</si>
  <si>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</si>
  <si>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</si>
  <si>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</si>
  <si>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</si>
  <si>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</si>
  <si>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</si>
  <si>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</si>
  <si>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</si>
  <si>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</si>
  <si>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</si>
  <si>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</si>
  <si>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</si>
  <si>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</si>
  <si>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</si>
  <si>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</si>
  <si>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</si>
  <si>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</si>
  <si>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</si>
  <si>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</si>
  <si>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</si>
  <si>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</si>
  <si>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</si>
  <si>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</si>
  <si>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</si>
  <si>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</si>
  <si>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</si>
  <si>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</si>
  <si>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</si>
  <si>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</si>
  <si>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</si>
  <si>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</si>
  <si>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</si>
  <si>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</si>
  <si>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</si>
  <si>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</si>
  <si>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</si>
  <si>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</si>
  <si>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</si>
  <si>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</si>
  <si>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</si>
  <si>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</si>
  <si>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</si>
  <si>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</si>
  <si>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</si>
  <si>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</si>
  <si>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</si>
  <si>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</si>
  <si>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</si>
  <si>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</si>
  <si>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</si>
  <si>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</si>
  <si>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</si>
  <si>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</si>
  <si>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</si>
  <si>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</si>
  <si>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</si>
  <si>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</si>
  <si>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</si>
  <si>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</si>
  <si>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</si>
  <si>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</si>
  <si>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</si>
  <si>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</si>
  <si>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</si>
  <si>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</si>
  <si>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</si>
  <si>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</si>
  <si>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</si>
  <si>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</si>
  <si>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</si>
  <si>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</si>
  <si>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</si>
  <si>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</si>
  <si>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</si>
  <si>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</si>
  <si>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</si>
  <si>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</si>
  <si>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</si>
  <si>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</si>
  <si>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</si>
  <si>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</si>
  <si>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</si>
  <si>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</si>
  <si>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</si>
  <si>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</si>
  <si>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</si>
  <si>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</si>
  <si>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</si>
  <si>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</si>
  <si>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</si>
  <si>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</si>
  <si>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</si>
  <si>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</si>
  <si>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</si>
  <si>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</si>
  <si>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</si>
  <si>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</si>
  <si>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</si>
  <si>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</si>
  <si>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</si>
  <si>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</si>
  <si>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</si>
  <si>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</si>
  <si>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</si>
  <si>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</si>
  <si>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</si>
  <si>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</si>
  <si>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</si>
  <si>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</si>
  <si>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</si>
  <si>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</si>
  <si>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</si>
  <si>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</si>
  <si>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</si>
  <si>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</si>
  <si>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</si>
  <si>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</si>
  <si>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</si>
  <si>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</si>
  <si>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</si>
  <si>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</si>
  <si>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</si>
  <si>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</si>
  <si>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</si>
  <si>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</si>
  <si>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</si>
  <si>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</si>
  <si>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</si>
  <si>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</si>
  <si>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</si>
  <si>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</si>
  <si>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</si>
  <si>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</si>
  <si>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</si>
  <si>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</si>
  <si>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</si>
  <si>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</si>
  <si>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</si>
  <si>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</si>
  <si>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</si>
  <si>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</si>
  <si>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</si>
  <si>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</si>
  <si>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</si>
  <si>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</si>
  <si>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</si>
  <si>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</si>
  <si>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</si>
  <si>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</si>
  <si>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</si>
  <si>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</si>
  <si>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</si>
  <si>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</si>
  <si>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</si>
  <si>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</si>
  <si>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</si>
  <si>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</si>
  <si>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</si>
  <si>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</si>
  <si>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</si>
  <si>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</si>
  <si>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</si>
  <si>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</si>
  <si>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</si>
  <si>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</si>
  <si>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</si>
  <si>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</si>
  <si>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</si>
  <si>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</si>
  <si>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</si>
  <si>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</si>
  <si>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</si>
  <si>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</si>
  <si>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</si>
  <si>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</si>
  <si>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</si>
  <si>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</si>
  <si>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</si>
  <si>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</si>
  <si>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</si>
  <si>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</si>
  <si>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</si>
  <si>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</si>
  <si>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</si>
  <si>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</si>
  <si>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</si>
  <si>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</si>
  <si>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</si>
  <si>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</si>
  <si>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</si>
  <si>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</si>
  <si>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</si>
  <si>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</si>
  <si>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</si>
  <si>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</si>
  <si>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</si>
  <si>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</si>
  <si>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</si>
  <si>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</si>
  <si>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</si>
  <si>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</si>
  <si>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</si>
  <si>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</si>
  <si>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</si>
  <si>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</si>
  <si>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</si>
  <si>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</si>
  <si>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</si>
  <si>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</si>
  <si>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</si>
  <si>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</si>
  <si>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</si>
  <si>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</si>
  <si>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</si>
  <si>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</si>
  <si>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</si>
  <si>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</si>
  <si>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</si>
  <si>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</si>
  <si>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</si>
  <si>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</si>
  <si>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</si>
  <si>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</si>
  <si>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</si>
  <si>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</si>
  <si>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</si>
  <si>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</si>
  <si>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</si>
  <si>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</si>
  <si>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</si>
  <si>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</si>
  <si>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</si>
  <si>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</si>
  <si>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</si>
  <si>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</si>
  <si>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</si>
  <si>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</si>
  <si>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</si>
  <si>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</si>
  <si>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</si>
  <si>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</si>
  <si>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</si>
  <si>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</si>
  <si>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</si>
  <si>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</si>
  <si>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</si>
  <si>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</si>
  <si>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</si>
  <si>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</si>
  <si>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</si>
  <si>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</si>
  <si>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</si>
  <si>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</si>
  <si>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</si>
  <si>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</si>
  <si>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</si>
  <si>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</si>
  <si>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</si>
  <si>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</si>
  <si>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</si>
  <si>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</si>
  <si>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</si>
  <si>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</si>
  <si>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</si>
  <si>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</si>
  <si>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</si>
  <si>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</si>
  <si>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</si>
  <si>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</si>
  <si>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</si>
  <si>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</si>
  <si>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</si>
  <si>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</si>
  <si>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</si>
  <si>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</si>
  <si>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</si>
  <si>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</si>
  <si>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</si>
  <si>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</si>
  <si>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</si>
  <si>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</si>
  <si>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</si>
  <si>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</si>
  <si>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</si>
  <si>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</si>
  <si>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</si>
  <si>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</si>
  <si>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</si>
  <si>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</si>
  <si>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</si>
  <si>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</si>
  <si>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</si>
  <si>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</si>
  <si>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</si>
  <si>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</si>
  <si>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</si>
  <si>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</si>
  <si>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</si>
  <si>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</si>
  <si>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</si>
  <si>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</si>
  <si>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</si>
  <si>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</si>
  <si>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</si>
  <si>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</si>
  <si>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</si>
  <si>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</si>
  <si>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</si>
  <si>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</si>
  <si>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</si>
  <si>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</si>
  <si>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</si>
  <si>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</si>
  <si>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</si>
  <si>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</si>
  <si>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</si>
  <si>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</si>
  <si>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</si>
  <si>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</si>
  <si>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</si>
  <si>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</si>
  <si>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</si>
  <si>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</si>
  <si>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</si>
  <si>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</si>
  <si>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</si>
  <si>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</si>
  <si>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</si>
  <si>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</si>
  <si>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</si>
  <si>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</si>
  <si>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</si>
  <si>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</si>
  <si>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</si>
  <si>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</si>
  <si>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</si>
  <si>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</si>
  <si>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</si>
  <si>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</si>
  <si>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</si>
  <si>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</si>
  <si>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</si>
  <si>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</si>
  <si>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</si>
  <si>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</si>
  <si>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</si>
  <si>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</si>
  <si>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</si>
  <si>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</si>
  <si>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</si>
  <si>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</si>
  <si>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</si>
  <si>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</si>
  <si>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</si>
  <si>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</si>
  <si>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</si>
  <si>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</si>
  <si>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</si>
  <si>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</si>
  <si>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</si>
  <si>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</si>
  <si>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</si>
  <si>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</si>
  <si>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</si>
  <si>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</si>
  <si>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</si>
  <si>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</si>
  <si>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</si>
  <si>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</si>
  <si>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</si>
  <si>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</si>
  <si>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</si>
  <si>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</si>
  <si>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</si>
  <si>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</si>
  <si>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</si>
  <si>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</si>
  <si>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</si>
  <si>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</si>
  <si>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</si>
  <si>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</si>
  <si>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</si>
  <si>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</si>
  <si>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</si>
  <si>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</si>
  <si>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</si>
  <si>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</si>
  <si>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</si>
  <si>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</si>
  <si>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</si>
  <si>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</si>
  <si>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</si>
  <si>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</si>
  <si>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</si>
  <si>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</si>
  <si>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</si>
  <si>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</si>
  <si>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</si>
  <si>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</si>
  <si>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</si>
  <si>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</si>
  <si>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</si>
  <si>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</si>
  <si>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</si>
  <si>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</si>
  <si>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</si>
  <si>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</si>
  <si>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</si>
  <si>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</si>
  <si>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</si>
  <si>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</si>
  <si>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</si>
  <si>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</si>
  <si>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</si>
  <si>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</si>
  <si>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</si>
  <si>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</si>
  <si>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</si>
  <si>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</si>
  <si>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</si>
  <si>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</si>
  <si>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</si>
  <si>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</si>
  <si>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</si>
  <si>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</si>
  <si>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</si>
  <si>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</si>
  <si>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</si>
  <si>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</si>
  <si>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</si>
  <si>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</si>
  <si>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</si>
  <si>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</si>
  <si>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</si>
  <si>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</si>
  <si>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</si>
  <si>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</si>
  <si>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</si>
  <si>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</si>
  <si>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</si>
  <si>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</si>
  <si>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</si>
  <si>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</si>
  <si>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</si>
  <si>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</si>
  <si>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</si>
  <si>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</si>
  <si>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</si>
  <si>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</si>
  <si>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</si>
  <si>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</si>
  <si>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</si>
  <si>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</si>
  <si>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</si>
  <si>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</si>
  <si>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</si>
  <si>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</si>
  <si>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</si>
  <si>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</si>
  <si>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</si>
  <si>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</si>
  <si>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</si>
  <si>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</si>
  <si>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</si>
  <si>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</si>
  <si>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</si>
  <si>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</si>
  <si>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</si>
  <si>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</si>
  <si>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</si>
  <si>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</si>
  <si>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</si>
  <si>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</si>
  <si>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</si>
  <si>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</si>
  <si>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</si>
  <si>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</si>
  <si>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</si>
  <si>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</si>
  <si>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</si>
  <si>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</si>
  <si>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</si>
  <si>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</si>
  <si>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</si>
  <si>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</si>
  <si>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</si>
  <si>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</si>
  <si>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</si>
  <si>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</si>
  <si>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</si>
  <si>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</si>
  <si>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</si>
  <si>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</si>
  <si>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</si>
  <si>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</si>
  <si>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</si>
  <si>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</si>
  <si>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</si>
  <si>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</si>
  <si>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</si>
  <si>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</si>
  <si>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</si>
  <si>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</si>
  <si>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</si>
  <si>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</si>
  <si>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</si>
  <si>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</si>
  <si>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</si>
  <si>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</si>
  <si>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</si>
  <si>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</si>
  <si>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</si>
  <si>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</si>
  <si>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</si>
  <si>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</si>
  <si>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</si>
  <si>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</si>
  <si>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</si>
  <si>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</si>
  <si>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</si>
  <si>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</si>
  <si>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</si>
  <si>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</si>
  <si>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</si>
  <si>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</si>
  <si>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</si>
  <si>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</si>
  <si>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</si>
  <si>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</si>
  <si>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</si>
  <si>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</si>
  <si>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</si>
  <si>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</si>
  <si>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</si>
  <si>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</si>
  <si>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</si>
  <si>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</si>
  <si>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</si>
  <si>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</si>
  <si>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</si>
  <si>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</si>
  <si>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</si>
  <si>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</si>
  <si>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</si>
  <si>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</si>
  <si>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</si>
  <si>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</si>
  <si>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</si>
  <si>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</si>
  <si>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</si>
  <si>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</si>
  <si>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</si>
  <si>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</si>
  <si>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</si>
  <si>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</si>
  <si>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</si>
  <si>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</si>
  <si>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</si>
  <si>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</si>
  <si>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</si>
  <si>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</si>
  <si>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</si>
  <si>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</si>
  <si>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</si>
  <si>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</si>
  <si>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</si>
  <si>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</si>
  <si>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</si>
  <si>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</si>
  <si>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</si>
  <si>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</si>
  <si>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</si>
  <si>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</si>
  <si>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</si>
  <si>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</si>
  <si>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</si>
  <si>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</si>
  <si>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</si>
  <si>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</si>
  <si>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</si>
  <si>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</si>
  <si>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</si>
  <si>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</si>
  <si>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</si>
  <si>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</si>
  <si>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</si>
  <si>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</si>
  <si>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</si>
  <si>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</si>
  <si>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</si>
  <si>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</si>
  <si>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</si>
  <si>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</si>
  <si>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</si>
  <si>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</si>
  <si>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</si>
  <si>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</si>
  <si>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</si>
  <si>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</si>
  <si>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</si>
  <si>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</si>
  <si>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</si>
  <si>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</si>
  <si>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</si>
  <si>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</si>
  <si>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</si>
  <si>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</si>
  <si>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</si>
  <si>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</si>
  <si>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</si>
  <si>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</si>
  <si>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</si>
  <si>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</si>
  <si>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</si>
  <si>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</si>
  <si>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</si>
  <si>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</si>
  <si>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</si>
  <si>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</si>
  <si>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</si>
  <si>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</si>
  <si>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</si>
  <si>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</si>
  <si>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</si>
  <si>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</si>
  <si>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</si>
  <si>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</si>
  <si>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</si>
  <si>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</si>
  <si>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</si>
  <si>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</si>
  <si>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</si>
  <si>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</si>
  <si>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</si>
  <si>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</si>
  <si>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</si>
  <si>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</si>
  <si>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</si>
  <si>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</si>
  <si>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</si>
  <si>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</si>
  <si>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</si>
  <si>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</si>
  <si>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</si>
  <si>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</si>
  <si>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</si>
  <si>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</si>
  <si>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</si>
  <si>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</si>
  <si>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</si>
  <si>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</si>
  <si>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</si>
  <si>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</si>
  <si>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</si>
  <si>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</si>
  <si>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</si>
  <si>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</si>
  <si>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</si>
  <si>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</si>
  <si>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</si>
  <si>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</si>
  <si>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</si>
  <si>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</si>
  <si>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</si>
  <si>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</si>
  <si>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</si>
  <si>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</si>
  <si>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</si>
  <si>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</si>
  <si>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</si>
  <si>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</si>
  <si>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</si>
  <si>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</si>
  <si>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</si>
  <si>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</si>
  <si>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</si>
  <si>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</si>
  <si>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</si>
  <si>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</si>
  <si>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</si>
  <si>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</si>
  <si>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</si>
  <si>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</si>
  <si>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</si>
  <si>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</si>
  <si>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</si>
  <si>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</si>
  <si>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</si>
  <si>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</si>
  <si>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</si>
  <si>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</si>
  <si>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</si>
  <si>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</si>
  <si>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</si>
  <si>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</si>
  <si>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</si>
  <si>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</si>
  <si>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</si>
  <si>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</si>
  <si>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</si>
  <si>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</si>
  <si>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</si>
  <si>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</si>
  <si>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</si>
  <si>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</si>
  <si>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</si>
  <si>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</si>
  <si>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</si>
  <si>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</si>
  <si>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</si>
  <si>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</si>
  <si>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</si>
  <si>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</si>
  <si>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</si>
  <si>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</si>
  <si>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</si>
  <si>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</si>
  <si>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</si>
  <si>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</si>
  <si>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</si>
  <si>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</si>
  <si>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</si>
  <si>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</si>
  <si>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</si>
  <si>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</si>
  <si>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</si>
  <si>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</si>
  <si>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</si>
  <si>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</si>
  <si>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</si>
  <si>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</si>
  <si>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</si>
  <si>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</si>
  <si>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</si>
  <si>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</si>
  <si>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</si>
  <si>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</si>
  <si>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</si>
  <si>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</si>
  <si>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</si>
  <si>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</si>
  <si>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</si>
  <si>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</si>
  <si>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</si>
  <si>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</si>
  <si>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</si>
  <si>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</si>
  <si>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</si>
  <si>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</si>
  <si>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</si>
  <si>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</si>
  <si>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</si>
  <si>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</si>
  <si>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</si>
  <si>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</si>
  <si>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</si>
  <si>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</si>
  <si>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</si>
  <si>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</si>
  <si>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</si>
  <si>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</si>
  <si>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</si>
  <si>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</si>
  <si>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</si>
  <si>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</si>
  <si>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</si>
  <si>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</si>
  <si>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</si>
  <si>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</si>
  <si>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</si>
  <si>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</si>
  <si>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</si>
  <si>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</si>
  <si>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</si>
  <si>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</si>
  <si>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</si>
  <si>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</si>
  <si>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</si>
  <si>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</si>
  <si>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</si>
  <si>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</si>
  <si>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</si>
  <si>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</si>
  <si>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</si>
  <si>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</si>
  <si>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</si>
  <si>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</si>
  <si>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</si>
  <si>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</si>
  <si>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</si>
  <si>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</si>
  <si>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</si>
  <si>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</si>
  <si>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</si>
  <si>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</si>
  <si>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</si>
  <si>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</si>
  <si>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</si>
  <si>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</si>
  <si>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</si>
  <si>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</si>
  <si>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</si>
  <si>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</si>
  <si>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</si>
  <si>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</si>
  <si>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</si>
  <si>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</si>
  <si>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</si>
  <si>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</si>
  <si>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</si>
  <si>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</si>
  <si>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</si>
  <si>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</si>
  <si>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</si>
  <si>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</si>
  <si>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</si>
  <si>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</si>
  <si>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</si>
  <si>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</si>
  <si>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</si>
  <si>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</si>
  <si>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</si>
  <si>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</si>
  <si>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</si>
  <si>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</si>
  <si>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</si>
  <si>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</si>
  <si>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</si>
  <si>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</si>
  <si>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</si>
  <si>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</si>
  <si>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</si>
  <si>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</si>
  <si>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</si>
  <si>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</si>
  <si>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</si>
  <si>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</si>
  <si>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</si>
  <si>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</si>
  <si>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</si>
  <si>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</si>
  <si>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</si>
  <si>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</si>
  <si>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</si>
  <si>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</si>
  <si>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</si>
  <si>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</si>
  <si>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</si>
  <si>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</si>
  <si>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</si>
  <si>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</si>
  <si>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</si>
  <si>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</si>
  <si>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</si>
  <si>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</si>
  <si>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</si>
  <si>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</si>
  <si>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</si>
  <si>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</si>
  <si>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</si>
  <si>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</si>
  <si>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</si>
  <si>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</si>
  <si>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</si>
  <si>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</si>
  <si>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</si>
  <si>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</si>
  <si>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</si>
  <si>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</si>
  <si>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</si>
  <si>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</si>
  <si>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</si>
  <si>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</si>
  <si>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</si>
  <si>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</si>
  <si>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</si>
  <si>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</si>
  <si>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</si>
  <si>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</si>
  <si>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</si>
  <si>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</si>
  <si>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</si>
  <si>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</si>
  <si>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</si>
  <si>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</si>
  <si>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</si>
  <si>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</si>
  <si>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</si>
  <si>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</si>
  <si>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</si>
  <si>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</si>
  <si>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</si>
  <si>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</si>
  <si>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</si>
  <si>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</si>
  <si>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</si>
  <si>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</si>
  <si>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</si>
  <si>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</si>
  <si>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</si>
  <si>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</si>
  <si>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</si>
  <si>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</si>
  <si>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</si>
  <si>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</si>
  <si>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</si>
  <si>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</si>
  <si>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</si>
  <si>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</si>
  <si>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</si>
  <si>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</si>
  <si>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</si>
  <si>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</si>
  <si>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</si>
  <si>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</si>
  <si>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</si>
  <si>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</si>
  <si>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</si>
  <si>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</si>
  <si>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</si>
  <si>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</si>
  <si>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</si>
  <si>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</si>
  <si>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</si>
  <si>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</si>
  <si>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</si>
  <si>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</si>
  <si>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</si>
  <si>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</si>
  <si>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</si>
  <si>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</si>
  <si>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</si>
  <si>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</si>
  <si>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</si>
  <si>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</si>
  <si>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</si>
  <si>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</si>
  <si>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</si>
  <si>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</si>
  <si>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</si>
  <si>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</si>
  <si>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</si>
  <si>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</si>
  <si>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</si>
  <si>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</si>
  <si>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</si>
  <si>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</si>
  <si>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</si>
  <si>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</si>
  <si>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</si>
  <si>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</si>
  <si>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</si>
  <si>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</si>
  <si>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</si>
  <si>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</si>
  <si>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</si>
  <si>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</si>
  <si>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</si>
  <si>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</si>
  <si>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</si>
  <si>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</si>
  <si>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</si>
  <si>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</si>
  <si>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</si>
  <si>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</si>
  <si>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</si>
  <si>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</si>
  <si>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</si>
  <si>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</si>
  <si>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</si>
  <si>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</si>
  <si>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</si>
  <si>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</si>
  <si>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</si>
  <si>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</si>
  <si>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</si>
  <si>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</si>
  <si>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</si>
  <si>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</si>
  <si>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</si>
  <si>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</si>
  <si>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</si>
  <si>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</si>
  <si>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</si>
  <si>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</si>
  <si>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</si>
  <si>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</si>
  <si>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</si>
  <si>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</si>
  <si>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</si>
  <si>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</si>
  <si>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</si>
  <si>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</si>
  <si>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</si>
  <si>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</si>
  <si>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</si>
  <si>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</si>
  <si>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</si>
  <si>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</si>
  <si>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</si>
  <si>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</si>
  <si>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</si>
  <si>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</si>
  <si>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</si>
  <si>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</si>
  <si>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</si>
  <si>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</si>
  <si>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</si>
  <si>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</si>
  <si>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</si>
  <si>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</si>
  <si>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</si>
  <si>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</si>
  <si>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</si>
  <si>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</si>
  <si>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</si>
  <si>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</si>
  <si>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</si>
  <si>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</si>
  <si>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</si>
  <si>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</si>
  <si>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</si>
  <si>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</si>
  <si>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</si>
  <si>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</si>
  <si>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</si>
  <si>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</si>
  <si>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</si>
  <si>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</si>
  <si>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</si>
  <si>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</si>
  <si>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</si>
  <si>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</si>
  <si>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</si>
  <si>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</si>
  <si>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</si>
  <si>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</si>
  <si>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</si>
  <si>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</si>
  <si>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</si>
  <si>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</si>
  <si>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</si>
  <si>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</si>
  <si>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</si>
  <si>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</si>
  <si>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</si>
  <si>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</si>
  <si>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</si>
  <si>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</si>
  <si>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</si>
  <si>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</si>
  <si>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</si>
  <si>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</si>
  <si>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</si>
  <si>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</si>
  <si>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</si>
  <si>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</si>
  <si>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</si>
  <si>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</si>
  <si>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</si>
  <si>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</si>
  <si>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</si>
  <si>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</si>
  <si>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</si>
  <si>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</si>
  <si>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</si>
  <si>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</si>
  <si>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</si>
  <si>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</si>
  <si>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</si>
  <si>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</si>
  <si>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</si>
  <si>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</si>
  <si>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</si>
  <si>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</si>
  <si>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</si>
  <si>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</si>
  <si>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</si>
  <si>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</si>
  <si>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</si>
  <si>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</si>
  <si>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</si>
  <si>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</si>
  <si>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</si>
  <si>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</si>
  <si>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</si>
  <si>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</si>
  <si>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</si>
  <si>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</si>
  <si>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</si>
  <si>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</si>
  <si>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</si>
  <si>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</si>
  <si>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</si>
  <si>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</si>
  <si>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</si>
  <si>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</si>
  <si>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</si>
  <si>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</si>
  <si>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</si>
  <si>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</si>
  <si>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</si>
  <si>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</si>
  <si>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</si>
  <si>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</si>
  <si>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</si>
  <si>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</si>
  <si>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</si>
  <si>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</si>
  <si>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</si>
  <si>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</si>
  <si>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</si>
  <si>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</si>
  <si>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</si>
  <si>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</si>
  <si>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</si>
  <si>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</si>
  <si>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</si>
  <si>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</si>
  <si>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</si>
  <si>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</si>
  <si>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</si>
  <si>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</si>
  <si>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</si>
  <si>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</si>
  <si>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</si>
  <si>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</si>
  <si>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</si>
  <si>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</si>
  <si>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</si>
  <si>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</si>
  <si>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</si>
  <si>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</si>
  <si>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</si>
  <si>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</si>
  <si>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</si>
  <si>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</si>
  <si>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</si>
  <si>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</si>
  <si>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</si>
  <si>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</si>
  <si>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</si>
  <si>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</si>
  <si>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</si>
  <si>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</si>
  <si>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</si>
  <si>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</si>
  <si>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</si>
  <si>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</si>
  <si>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</si>
  <si>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</si>
  <si>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</si>
  <si>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</si>
  <si>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</si>
  <si>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</si>
  <si>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</si>
  <si>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</si>
  <si>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</si>
  <si>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</si>
  <si>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</si>
  <si>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</si>
  <si>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</si>
  <si>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</si>
  <si>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</si>
  <si>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</si>
  <si>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</si>
  <si>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</si>
  <si>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</si>
  <si>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</si>
  <si>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</si>
  <si>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</si>
  <si>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</si>
  <si>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</si>
  <si>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</si>
  <si>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</si>
  <si>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</si>
  <si>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</si>
  <si>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</si>
  <si>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</si>
  <si>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</si>
  <si>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</si>
  <si>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</si>
  <si>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</si>
  <si>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</si>
  <si>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</si>
  <si>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</si>
  <si>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</si>
  <si>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</si>
  <si>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</si>
  <si>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</si>
  <si>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</si>
  <si>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</si>
  <si>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</si>
  <si>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</si>
  <si>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</si>
  <si>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</si>
  <si>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</si>
  <si>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</si>
  <si>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</si>
  <si>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</si>
  <si>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</si>
  <si>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</si>
  <si>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</si>
  <si>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</si>
  <si>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</si>
  <si>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</si>
  <si>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</si>
  <si>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</si>
  <si>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</si>
  <si>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</si>
  <si>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</si>
  <si>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</si>
  <si>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</si>
  <si>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</si>
  <si>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</si>
  <si>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</si>
  <si>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</si>
  <si>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</si>
  <si>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</si>
  <si>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</si>
  <si>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</si>
  <si>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</si>
  <si>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</si>
  <si>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</si>
  <si>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</si>
  <si>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</si>
  <si>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</si>
  <si>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</si>
  <si>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</si>
  <si>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</si>
  <si>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</si>
  <si>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</si>
  <si>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</si>
  <si>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</si>
  <si>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</si>
  <si>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</si>
  <si>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</si>
  <si>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</si>
  <si>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</si>
  <si>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</si>
  <si>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</si>
  <si>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</si>
  <si>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</si>
  <si>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</si>
  <si>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</si>
  <si>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</si>
  <si>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</si>
  <si>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</si>
  <si>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</si>
  <si>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</si>
  <si>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</si>
  <si>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</si>
  <si>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</si>
  <si>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</si>
  <si>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</si>
  <si>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</si>
  <si>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</si>
  <si>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</si>
  <si>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</si>
  <si>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</si>
  <si>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</si>
  <si>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</si>
  <si>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</si>
  <si>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</si>
  <si>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</si>
  <si>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</si>
  <si>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</si>
  <si>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</si>
  <si>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</si>
  <si>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</si>
  <si>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</si>
  <si>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</si>
  <si>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</si>
  <si>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</si>
  <si>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</si>
  <si>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</si>
  <si>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</si>
  <si>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</si>
  <si>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</si>
  <si>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</si>
  <si>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</si>
  <si>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</si>
  <si>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</si>
  <si>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</si>
  <si>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</si>
  <si>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</si>
  <si>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</si>
  <si>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</si>
  <si>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</si>
  <si>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</si>
  <si>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</si>
  <si>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</si>
  <si>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</si>
  <si>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</si>
  <si>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</si>
  <si>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</si>
  <si>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</si>
  <si>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</si>
  <si>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</si>
  <si>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</si>
  <si>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</si>
  <si>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</si>
  <si>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</si>
  <si>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</si>
  <si>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</si>
  <si>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</si>
  <si>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</si>
  <si>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</si>
  <si>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</si>
  <si>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</si>
  <si>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</si>
  <si>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</si>
  <si>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</si>
  <si>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</si>
  <si>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</si>
  <si>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</si>
  <si>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</si>
  <si>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</si>
  <si>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</si>
  <si>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</si>
  <si>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</si>
  <si>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</si>
  <si>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</si>
  <si>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</si>
  <si>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</si>
  <si>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</si>
  <si>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</si>
  <si>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</si>
  <si>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</si>
  <si>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</si>
  <si>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</si>
  <si>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</si>
  <si>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</si>
  <si>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</si>
  <si>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</si>
  <si>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</si>
  <si>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</si>
  <si>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</si>
  <si>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</si>
  <si>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</si>
  <si>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</si>
  <si>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</si>
  <si>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</si>
  <si>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</si>
  <si>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</si>
  <si>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</si>
  <si>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</si>
  <si>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</si>
  <si>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</si>
  <si>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</si>
  <si>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</si>
  <si>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</si>
  <si>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</si>
  <si>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</si>
  <si>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</si>
  <si>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</si>
  <si>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</si>
  <si>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</si>
  <si>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</si>
  <si>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</si>
  <si>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</si>
  <si>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</si>
  <si>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</si>
  <si>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</si>
  <si>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</si>
  <si>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</si>
  <si>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</si>
  <si>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</si>
  <si>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</si>
  <si>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</si>
  <si>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</si>
  <si>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</si>
  <si>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</si>
  <si>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</si>
  <si>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</si>
  <si>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</si>
  <si>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</si>
  <si>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</si>
  <si>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</si>
  <si>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</si>
  <si>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</si>
  <si>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</si>
  <si>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</si>
  <si>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</si>
  <si>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</si>
  <si>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</si>
  <si>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</si>
  <si>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</si>
  <si>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</si>
  <si>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</si>
  <si>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</si>
  <si>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</si>
  <si>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</si>
  <si>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</si>
  <si>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</si>
  <si>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</si>
  <si>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</si>
  <si>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</si>
  <si>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</si>
  <si>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</si>
  <si>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</si>
  <si>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</si>
  <si>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</si>
  <si>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</si>
  <si>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</si>
  <si>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</si>
  <si>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</si>
  <si>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</si>
  <si>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</si>
  <si>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</si>
  <si>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</si>
  <si>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</si>
  <si>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</si>
  <si>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</si>
  <si>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</si>
  <si>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</si>
  <si>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</si>
  <si>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</si>
  <si>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</si>
  <si>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</si>
  <si>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</si>
  <si>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</si>
  <si>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</si>
  <si>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</si>
  <si>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</si>
  <si>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</si>
  <si>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</si>
  <si>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</si>
  <si>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</si>
  <si>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</si>
  <si>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</si>
  <si>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</si>
  <si>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</si>
  <si>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</si>
  <si>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</si>
  <si>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</si>
  <si>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</si>
  <si>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</si>
  <si>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</si>
  <si>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</si>
  <si>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</si>
  <si>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</si>
  <si>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</si>
  <si>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</si>
  <si>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</si>
  <si>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</si>
  <si>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</si>
  <si>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</si>
  <si>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</si>
  <si>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</si>
  <si>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</si>
  <si>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</si>
  <si>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</si>
  <si>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</si>
  <si>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</si>
  <si>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</si>
  <si>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</si>
  <si>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</si>
  <si>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</si>
  <si>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</si>
  <si>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</si>
  <si>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</si>
  <si>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</si>
  <si>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</si>
  <si>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</si>
  <si>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</si>
  <si>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</si>
  <si>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</si>
  <si>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</si>
  <si>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</si>
  <si>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</si>
  <si>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</si>
  <si>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</si>
  <si>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</si>
  <si>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</si>
  <si>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</si>
  <si>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</si>
  <si>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</si>
  <si>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</si>
  <si>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</si>
  <si>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</si>
  <si>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</si>
  <si>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</si>
  <si>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</si>
  <si>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</si>
  <si>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</si>
  <si>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</si>
  <si>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</si>
  <si>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</si>
  <si>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</si>
  <si>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</si>
  <si>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</si>
  <si>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</si>
  <si>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</si>
  <si>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</si>
  <si>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</si>
  <si>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</si>
  <si>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</si>
  <si>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</si>
  <si>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</si>
  <si>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</si>
  <si>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</si>
  <si>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</si>
  <si>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</si>
  <si>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</si>
  <si>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</si>
  <si>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</si>
  <si>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</si>
  <si>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</si>
  <si>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</si>
  <si>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</si>
  <si>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</si>
  <si>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</si>
  <si>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</si>
  <si>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</si>
  <si>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</si>
  <si>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</si>
  <si>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</si>
  <si>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</si>
  <si>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</si>
  <si>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</si>
  <si>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</si>
  <si>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</si>
  <si>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</si>
  <si>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</si>
  <si>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</si>
  <si>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</si>
  <si>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</si>
  <si>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</si>
  <si>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</si>
  <si>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</si>
  <si>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</si>
  <si>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</si>
  <si>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</si>
  <si>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</si>
  <si>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</si>
  <si>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</si>
  <si>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</si>
  <si>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</si>
  <si>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</si>
  <si>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</si>
  <si>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</si>
  <si>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</si>
  <si>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</si>
  <si>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</si>
  <si>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</si>
  <si>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</si>
  <si>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</si>
  <si>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</si>
  <si>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</si>
  <si>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</si>
  <si>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</si>
  <si>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</si>
  <si>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</si>
  <si>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</si>
  <si>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</si>
  <si>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</si>
  <si>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</si>
  <si>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</si>
  <si>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</si>
  <si>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</si>
  <si>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</si>
  <si>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</si>
  <si>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</si>
  <si>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</si>
  <si>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</si>
  <si>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</si>
  <si>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</si>
  <si>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</si>
  <si>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</si>
  <si>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</si>
  <si>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</si>
  <si>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</si>
  <si>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</si>
  <si>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</si>
  <si>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</si>
  <si>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</si>
  <si>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</si>
  <si>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</si>
  <si>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</si>
  <si>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</si>
  <si>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</si>
  <si>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</si>
  <si>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</si>
  <si>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</si>
  <si>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</si>
  <si>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</si>
  <si>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</si>
  <si>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</si>
  <si>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</si>
  <si>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</si>
  <si>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</si>
  <si>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</si>
  <si>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</si>
  <si>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</si>
  <si>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</si>
  <si>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</si>
  <si>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</si>
  <si>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</si>
  <si>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</si>
  <si>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</si>
  <si>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</si>
  <si>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</si>
  <si>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</si>
  <si>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</si>
  <si>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</si>
  <si>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</si>
  <si>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</si>
  <si>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</si>
  <si>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</si>
  <si>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</si>
  <si>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</si>
  <si>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</si>
  <si>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</si>
  <si>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</si>
  <si>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</si>
  <si>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</si>
  <si>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</si>
  <si>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</si>
  <si>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</si>
  <si>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</si>
  <si>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</si>
  <si>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</si>
  <si>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</si>
  <si>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</si>
  <si>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</si>
  <si>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</si>
  <si>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</si>
  <si>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</si>
  <si>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</si>
  <si>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</si>
  <si>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</si>
  <si>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</si>
  <si>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</si>
  <si>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</si>
  <si>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</si>
  <si>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</si>
  <si>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</si>
  <si>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</si>
  <si>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</si>
  <si>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</si>
  <si>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</si>
  <si>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</si>
  <si>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</si>
  <si>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</si>
  <si>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</si>
  <si>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</si>
  <si>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</si>
  <si>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</si>
  <si>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</si>
  <si>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</si>
  <si>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</si>
  <si>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</si>
  <si>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</si>
  <si>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</si>
  <si>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</si>
  <si>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</si>
  <si>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</si>
  <si>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</si>
  <si>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</si>
  <si>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</si>
  <si>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</si>
  <si>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</si>
  <si>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</si>
  <si>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</si>
  <si>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</si>
  <si>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</si>
  <si>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</si>
  <si>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</si>
  <si>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</si>
  <si>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</si>
  <si>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</si>
  <si>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</si>
  <si>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</si>
  <si>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</si>
  <si>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</si>
  <si>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</si>
  <si>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</si>
  <si>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</si>
  <si>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</si>
  <si>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</si>
  <si>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</si>
  <si>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</si>
  <si>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</si>
  <si>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</si>
  <si>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</si>
  <si>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</si>
  <si>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</si>
  <si>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</si>
  <si>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</si>
  <si>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</si>
  <si>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</si>
  <si>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</si>
  <si>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</si>
  <si>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</si>
  <si>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</si>
  <si>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</si>
  <si>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</si>
  <si>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</si>
  <si>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</si>
  <si>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</si>
  <si>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</si>
  <si>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</si>
  <si>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</si>
  <si>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</si>
  <si>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</si>
  <si>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</si>
  <si>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</si>
  <si>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</si>
  <si>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</si>
  <si>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</si>
  <si>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</si>
  <si>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</si>
  <si>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</si>
  <si>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</si>
  <si>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</si>
  <si>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</si>
  <si>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</si>
  <si>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</si>
  <si>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</si>
  <si>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</si>
  <si>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</si>
  <si>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</si>
  <si>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</si>
  <si>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</si>
  <si>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</si>
  <si>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</si>
  <si>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</si>
  <si>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</si>
  <si>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</si>
  <si>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</si>
  <si>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</si>
  <si>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</si>
  <si>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</si>
  <si>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</si>
  <si>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</si>
  <si>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</si>
  <si>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</si>
  <si>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</si>
  <si>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</si>
  <si>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</si>
  <si>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</si>
  <si>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</si>
  <si>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</si>
  <si>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</si>
  <si>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</si>
  <si>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</si>
  <si>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</si>
  <si>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</si>
  <si>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</si>
  <si>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</si>
  <si>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</si>
  <si>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</si>
  <si>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</si>
  <si>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</si>
  <si>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</si>
  <si>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</si>
  <si>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</si>
  <si>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</si>
  <si>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</si>
  <si>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</si>
  <si>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</si>
  <si>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</si>
  <si>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</si>
  <si>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</si>
  <si>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</si>
  <si>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</si>
  <si>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</si>
  <si>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</si>
  <si>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</si>
  <si>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</si>
  <si>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</si>
  <si>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</si>
  <si>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</si>
  <si>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</si>
  <si>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</si>
  <si>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</si>
  <si>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</si>
  <si>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</si>
  <si>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</si>
  <si>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</si>
  <si>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</si>
  <si>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</si>
  <si>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</si>
  <si>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</si>
  <si>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</si>
  <si>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</si>
  <si>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</si>
  <si>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</si>
  <si>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</si>
  <si>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</si>
  <si>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</si>
  <si>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</si>
  <si>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</si>
  <si>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</si>
  <si>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</si>
  <si>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</si>
  <si>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</si>
  <si>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</si>
  <si>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</si>
  <si>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</si>
  <si>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</si>
  <si>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</si>
  <si>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</si>
  <si>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</si>
  <si>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</si>
  <si>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</si>
  <si>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</si>
  <si>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</si>
  <si>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</si>
  <si>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</si>
  <si>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</si>
  <si>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</si>
  <si>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</si>
  <si>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</si>
  <si>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</si>
  <si>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</si>
  <si>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</si>
  <si>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</si>
  <si>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</si>
  <si>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</si>
  <si>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</si>
  <si>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</si>
  <si>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</si>
  <si>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</si>
  <si>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</si>
  <si>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</si>
  <si>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</si>
  <si>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</si>
  <si>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</si>
  <si>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</si>
  <si>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</si>
  <si>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</si>
  <si>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</si>
  <si>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</si>
  <si>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</si>
  <si>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</si>
  <si>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</si>
  <si>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</si>
  <si>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</si>
  <si>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</si>
  <si>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</si>
  <si>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</si>
  <si>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</si>
  <si>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</si>
  <si>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</si>
  <si>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</si>
  <si>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</si>
  <si>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</si>
  <si>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</si>
  <si>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</si>
  <si>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</si>
  <si>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</si>
  <si>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</si>
  <si>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</si>
  <si>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</si>
  <si>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</si>
  <si>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</si>
  <si>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</si>
  <si>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</si>
  <si>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</si>
  <si>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</si>
  <si>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</si>
  <si>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</si>
  <si>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</si>
  <si>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</si>
  <si>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</si>
  <si>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</si>
  <si>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</si>
  <si>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</si>
  <si>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</si>
  <si>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</si>
  <si>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</si>
  <si>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</si>
  <si>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</si>
  <si>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</si>
  <si>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</si>
  <si>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</si>
  <si>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</si>
  <si>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</si>
  <si>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</si>
  <si>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</si>
  <si>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</si>
  <si>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</si>
  <si>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</si>
  <si>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</si>
  <si>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</si>
  <si>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</si>
  <si>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</si>
  <si>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</si>
  <si>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</si>
  <si>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</si>
  <si>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</si>
  <si>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</si>
  <si>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</si>
  <si>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</si>
  <si>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</si>
  <si>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</si>
  <si>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</si>
  <si>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</si>
  <si>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</si>
  <si>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</si>
  <si>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</si>
  <si>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</si>
  <si>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</si>
  <si>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</si>
  <si>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</si>
  <si>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</si>
  <si>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</si>
  <si>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</si>
  <si>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</si>
  <si>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</si>
  <si>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</si>
  <si>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</si>
  <si>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</si>
  <si>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</si>
  <si>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</si>
  <si>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</si>
  <si>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</si>
  <si>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</si>
  <si>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</si>
  <si>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</si>
  <si>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</si>
  <si>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</si>
  <si>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</si>
  <si>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</si>
  <si>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</si>
  <si>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</si>
  <si>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</si>
  <si>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</si>
  <si>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</si>
  <si>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</si>
  <si>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</si>
  <si>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</si>
  <si>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</si>
  <si>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</si>
  <si>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</si>
  <si>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</si>
  <si>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</si>
  <si>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</si>
  <si>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</si>
  <si>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</si>
  <si>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</si>
  <si>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</si>
  <si>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</si>
  <si>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</si>
  <si>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</si>
  <si>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</si>
  <si>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</si>
  <si>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</si>
  <si>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</si>
  <si>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</si>
  <si>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</si>
  <si>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</si>
  <si>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</si>
  <si>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</si>
  <si>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</si>
  <si>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</si>
  <si>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</si>
  <si>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</si>
  <si>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</si>
  <si>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</si>
  <si>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</si>
  <si>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</si>
  <si>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</si>
  <si>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</si>
  <si>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</si>
  <si>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</si>
  <si>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</si>
  <si>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</si>
  <si>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</si>
  <si>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</si>
  <si>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</si>
  <si>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</si>
  <si>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</si>
  <si>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</si>
  <si>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</si>
  <si>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</si>
  <si>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</si>
  <si>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</si>
  <si>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</si>
  <si>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</si>
  <si>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</si>
  <si>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</si>
  <si>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</si>
  <si>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</si>
  <si>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</si>
  <si>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</si>
  <si>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</si>
  <si>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</si>
  <si>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</si>
  <si>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</si>
  <si>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</si>
  <si>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</si>
  <si>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</si>
  <si>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</si>
  <si>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</si>
  <si>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</si>
  <si>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</si>
  <si>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</si>
  <si>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</si>
  <si>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</si>
  <si>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</si>
  <si>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</si>
  <si>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</si>
  <si>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</si>
  <si>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</si>
  <si>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</si>
  <si>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</si>
  <si>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</si>
  <si>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</si>
  <si>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</si>
  <si>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</si>
  <si>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</si>
  <si>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</si>
  <si>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</si>
  <si>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</si>
  <si>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</si>
  <si>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</si>
  <si>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</si>
  <si>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</si>
  <si>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</si>
  <si>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</si>
  <si>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</si>
  <si>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</si>
  <si>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</si>
  <si>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</si>
  <si>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</si>
  <si>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</si>
  <si>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</si>
  <si>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</si>
  <si>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</si>
  <si>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</si>
  <si>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</si>
  <si>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</si>
  <si>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</si>
  <si>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</si>
  <si>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</si>
  <si>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</si>
  <si>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</si>
  <si>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</si>
  <si>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</si>
  <si>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</si>
  <si>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</si>
  <si>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</si>
  <si>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</si>
  <si>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</si>
  <si>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</si>
  <si>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</si>
  <si>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</si>
  <si>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</si>
  <si>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</si>
  <si>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</si>
  <si>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</si>
  <si>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</si>
  <si>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</si>
  <si>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</si>
  <si>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</si>
  <si>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</si>
  <si>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</si>
  <si>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</si>
  <si>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</si>
  <si>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</si>
  <si>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</si>
  <si>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</si>
  <si>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</si>
  <si>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</si>
  <si>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</si>
  <si>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</si>
  <si>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</si>
  <si>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</si>
  <si>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</si>
  <si>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</si>
  <si>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</si>
  <si>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</si>
  <si>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</si>
  <si>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</si>
  <si>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</si>
  <si>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</si>
  <si>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</si>
  <si>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</si>
  <si>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</si>
  <si>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</si>
  <si>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</si>
  <si>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</si>
  <si>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</si>
  <si>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</si>
  <si>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</si>
  <si>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</si>
  <si>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</si>
  <si>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</si>
  <si>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</si>
  <si>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</si>
  <si>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</si>
  <si>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</si>
  <si>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</si>
  <si>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</si>
  <si>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</si>
  <si>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</si>
  <si>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</si>
  <si>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</si>
  <si>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</si>
  <si>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</si>
  <si>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</si>
  <si>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</si>
  <si>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</si>
  <si>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</si>
  <si>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</si>
  <si>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</si>
  <si>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</si>
  <si>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</si>
  <si>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</si>
  <si>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</si>
  <si>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</si>
  <si>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</si>
  <si>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</si>
  <si>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</si>
  <si>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</si>
  <si>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</si>
  <si>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</si>
  <si>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</si>
  <si>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</si>
  <si>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</si>
  <si>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</si>
  <si>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</si>
  <si>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</si>
  <si>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</si>
  <si>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</si>
  <si>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</si>
  <si>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</si>
  <si>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</si>
  <si>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</si>
  <si>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</si>
  <si>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</si>
  <si>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</si>
  <si>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</si>
  <si>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</si>
  <si>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</si>
  <si>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</si>
  <si>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</si>
  <si>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</si>
  <si>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</si>
  <si>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</si>
  <si>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</si>
  <si>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</si>
  <si>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</si>
  <si>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</si>
  <si>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</si>
  <si>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</si>
  <si>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</si>
  <si>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</si>
  <si>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</si>
  <si>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</si>
  <si>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</si>
  <si>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</si>
  <si>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</si>
  <si>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</si>
  <si>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</si>
  <si>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</si>
  <si>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</si>
  <si>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</si>
  <si>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</si>
  <si>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</si>
  <si>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</si>
  <si>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</si>
  <si>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</si>
  <si>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</si>
  <si>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</si>
  <si>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</si>
  <si>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</si>
  <si>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</si>
  <si>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</si>
  <si>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</si>
  <si>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</si>
  <si>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</si>
  <si>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</si>
  <si>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</si>
  <si>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</si>
  <si>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</si>
  <si>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</si>
  <si>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</si>
  <si>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</si>
  <si>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</si>
  <si>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</si>
  <si>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</si>
  <si>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</si>
  <si>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</si>
  <si>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</si>
  <si>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</si>
  <si>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</si>
  <si>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</si>
  <si>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</si>
  <si>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</si>
  <si>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</si>
  <si>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</si>
  <si>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</si>
  <si>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</si>
  <si>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</si>
  <si>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</si>
  <si>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</si>
  <si>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</si>
  <si>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</si>
  <si>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</si>
  <si>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</si>
  <si>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</si>
  <si>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</si>
  <si>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</si>
  <si>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</si>
  <si>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</si>
  <si>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</si>
  <si>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</si>
  <si>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</si>
  <si>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</si>
  <si>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</si>
  <si>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</si>
  <si>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</si>
  <si>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</si>
  <si>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</si>
  <si>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</si>
  <si>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</si>
  <si>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</si>
  <si>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</si>
  <si>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</si>
  <si>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</si>
  <si>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</si>
  <si>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</si>
  <si>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</si>
  <si>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</si>
  <si>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</si>
  <si>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</si>
  <si>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</si>
  <si>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</si>
  <si>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</si>
  <si>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</si>
  <si>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</si>
  <si>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</si>
  <si>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</si>
  <si>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</si>
  <si>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</si>
  <si>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</si>
  <si>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</si>
  <si>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</si>
  <si>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</si>
  <si>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</si>
  <si>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</si>
  <si>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</si>
  <si>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</si>
  <si>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</si>
  <si>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</si>
  <si>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</si>
  <si>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</si>
  <si>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</si>
  <si>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</si>
  <si>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</si>
  <si>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</si>
  <si>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</si>
  <si>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</si>
  <si>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</si>
  <si>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</si>
  <si>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</si>
  <si>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</si>
  <si>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</si>
  <si>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</si>
  <si>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</si>
  <si>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</si>
  <si>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</si>
  <si>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</si>
  <si>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</si>
  <si>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</si>
  <si>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</si>
  <si>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</si>
  <si>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</si>
  <si>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</si>
  <si>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</si>
  <si>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</si>
  <si>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</si>
  <si>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</si>
  <si>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</si>
  <si>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</si>
  <si>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</si>
  <si>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</si>
  <si>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</si>
  <si>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</si>
  <si>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</si>
  <si>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</si>
  <si>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</si>
  <si>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</si>
  <si>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</si>
  <si>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</si>
  <si>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</si>
  <si>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</si>
  <si>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</si>
  <si>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</si>
  <si>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</si>
  <si>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</si>
  <si>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</si>
  <si>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</si>
  <si>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</si>
  <si>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</si>
  <si>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</si>
  <si>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</si>
  <si>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</si>
  <si>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</si>
  <si>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</si>
  <si>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</si>
  <si>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</si>
  <si>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</si>
  <si>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</si>
  <si>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</si>
  <si>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</si>
  <si>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</si>
  <si>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</si>
  <si>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</si>
  <si>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</si>
  <si>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</si>
  <si>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</si>
  <si>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</si>
  <si>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</si>
  <si>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</si>
  <si>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</si>
  <si>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</si>
  <si>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</si>
  <si>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</si>
  <si>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</si>
  <si>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</si>
  <si>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</si>
  <si>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</si>
  <si>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</si>
  <si>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</si>
  <si>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</si>
  <si>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</si>
  <si>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</si>
  <si>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</si>
  <si>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</si>
  <si>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</si>
  <si>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</si>
  <si>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</si>
  <si>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</si>
  <si>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</si>
  <si>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</si>
  <si>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</si>
  <si>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</si>
  <si>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</si>
  <si>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</si>
  <si>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</si>
  <si>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</si>
  <si>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</si>
  <si>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</si>
  <si>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</si>
  <si>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</si>
  <si>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</si>
  <si>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</si>
  <si>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</si>
  <si>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</si>
  <si>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</si>
  <si>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</si>
  <si>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</si>
  <si>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</si>
  <si>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</si>
  <si>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</si>
  <si>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</si>
  <si>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</si>
  <si>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</si>
  <si>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</si>
  <si>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</si>
  <si>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</si>
  <si>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</si>
  <si>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</si>
  <si>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</si>
  <si>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</si>
  <si>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</si>
  <si>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</si>
  <si>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</si>
  <si>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</si>
  <si>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</si>
  <si>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</si>
  <si>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</si>
  <si>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</si>
  <si>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</si>
  <si>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</si>
  <si>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</si>
  <si>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</si>
  <si>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</si>
  <si>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</si>
  <si>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</si>
  <si>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</si>
  <si>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</si>
  <si>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</si>
  <si>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</si>
  <si>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</si>
  <si>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</si>
  <si>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</si>
  <si>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</si>
  <si>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</si>
  <si>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</si>
  <si>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</si>
  <si>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</si>
  <si>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</si>
  <si>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</si>
  <si>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</si>
  <si>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</si>
  <si>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</si>
  <si>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</si>
  <si>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</si>
  <si>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</si>
  <si>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</si>
  <si>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</si>
  <si>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</si>
  <si>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</si>
  <si>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</si>
  <si>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</si>
  <si>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</si>
  <si>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</si>
  <si>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</si>
  <si>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</si>
  <si>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</si>
  <si>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</si>
  <si>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</si>
  <si>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</si>
  <si>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</si>
  <si>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</si>
  <si>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</si>
  <si>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</si>
  <si>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</si>
  <si>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</si>
  <si>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</si>
  <si>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</si>
  <si>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</si>
  <si>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</si>
  <si>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</si>
  <si>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</si>
  <si>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</si>
  <si>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</si>
  <si>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</si>
  <si>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</si>
  <si>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</si>
  <si>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</si>
  <si>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</si>
  <si>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</si>
  <si>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</si>
  <si>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</si>
  <si>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</si>
  <si>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</si>
  <si>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</si>
  <si>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</si>
  <si>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</si>
  <si>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</si>
  <si>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</si>
  <si>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</si>
  <si>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</si>
  <si>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</si>
  <si>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</si>
  <si>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</si>
  <si>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</si>
  <si>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</si>
  <si>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</si>
  <si>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</si>
  <si>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</si>
  <si>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</si>
  <si>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</si>
  <si>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</si>
  <si>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</si>
  <si>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</si>
  <si>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</si>
  <si>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</si>
  <si>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</si>
  <si>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</si>
  <si>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</si>
  <si>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</si>
  <si>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</si>
  <si>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</si>
  <si>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</si>
  <si>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</si>
  <si>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</si>
  <si>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</si>
  <si>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</si>
  <si>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</si>
  <si>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</si>
  <si>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</si>
  <si>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</si>
  <si>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</si>
  <si>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</si>
  <si>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</si>
  <si>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</si>
  <si>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</si>
  <si>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</si>
  <si>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</si>
  <si>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</si>
  <si>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</si>
  <si>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</si>
  <si>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</si>
  <si>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</si>
  <si>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</si>
  <si>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</si>
  <si>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</si>
  <si>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</si>
  <si>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</si>
  <si>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</si>
  <si>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</si>
  <si>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</si>
  <si>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</si>
  <si>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</si>
  <si>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</si>
  <si>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</si>
  <si>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</si>
  <si>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</si>
  <si>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</si>
  <si>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</si>
  <si>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</si>
  <si>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</si>
  <si>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</si>
  <si>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</si>
  <si>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</si>
  <si>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</si>
  <si>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</si>
  <si>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</si>
  <si>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</si>
  <si>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</si>
  <si>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</si>
  <si>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</si>
  <si>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</si>
  <si>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</si>
  <si>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</si>
  <si>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</si>
  <si>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</si>
  <si>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</si>
  <si>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</si>
  <si>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</si>
  <si>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</si>
  <si>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</si>
  <si>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</si>
  <si>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</si>
  <si>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</si>
  <si>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</si>
  <si>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</si>
  <si>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</si>
  <si>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</si>
  <si>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</si>
  <si>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</si>
  <si>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</si>
  <si>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</si>
  <si>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</si>
  <si>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</si>
  <si>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</si>
  <si>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</si>
  <si>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</si>
  <si>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</si>
  <si>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</si>
  <si>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</si>
  <si>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</si>
  <si>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</si>
  <si>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</si>
  <si>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</si>
  <si>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</si>
  <si>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</si>
  <si>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</si>
  <si>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</si>
  <si>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</si>
  <si>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</si>
  <si>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</si>
  <si>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</si>
  <si>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</si>
  <si>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</si>
  <si>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</si>
  <si>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</si>
  <si>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</si>
  <si>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</si>
  <si>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</si>
  <si>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</si>
  <si>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</si>
  <si>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</si>
  <si>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</si>
  <si>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</si>
  <si>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</si>
  <si>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</si>
  <si>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</si>
  <si>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</si>
  <si>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</si>
  <si>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</si>
  <si>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</si>
  <si>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</si>
  <si>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</si>
  <si>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</si>
  <si>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</si>
  <si>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</si>
  <si>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</si>
  <si>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</si>
  <si>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</si>
  <si>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</si>
  <si>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</si>
  <si>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</si>
  <si>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</si>
  <si>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</si>
  <si>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</si>
  <si>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</si>
  <si>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</si>
  <si>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</si>
  <si>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</si>
  <si>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</si>
  <si>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</si>
  <si>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</si>
  <si>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</si>
  <si>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</si>
  <si>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</si>
  <si>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</si>
  <si>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</si>
  <si>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</si>
  <si>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</si>
  <si>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</si>
  <si>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</si>
  <si>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</si>
  <si>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</si>
  <si>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</si>
  <si>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</si>
  <si>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</si>
  <si>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</si>
  <si>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</si>
  <si>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</si>
  <si>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</si>
  <si>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</si>
  <si>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</si>
  <si>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</si>
  <si>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</si>
  <si>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</si>
  <si>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</si>
  <si>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</si>
  <si>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</si>
  <si>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</si>
  <si>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</si>
  <si>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</si>
  <si>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</si>
  <si>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</si>
  <si>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</si>
  <si>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</si>
  <si>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</si>
  <si>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</si>
  <si>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</si>
  <si>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</si>
  <si>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</si>
  <si>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</si>
  <si>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</si>
  <si>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</si>
  <si>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</si>
  <si>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</si>
  <si>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</si>
  <si>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</si>
  <si>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</si>
  <si>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</si>
  <si>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</si>
  <si>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</si>
  <si>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</si>
  <si>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</si>
  <si>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</si>
  <si>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</si>
  <si>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</si>
  <si>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</si>
  <si>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</si>
  <si>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</si>
  <si>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</si>
  <si>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</si>
  <si>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</si>
  <si>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</si>
  <si>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</si>
  <si>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</si>
  <si>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</si>
  <si>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</si>
  <si>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</si>
  <si>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</si>
  <si>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</si>
  <si>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</si>
  <si>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</si>
  <si>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</si>
  <si>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</si>
  <si>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</si>
  <si>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</si>
  <si>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</si>
  <si>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</si>
  <si>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</si>
  <si>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</si>
  <si>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</si>
  <si>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</si>
  <si>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</si>
  <si>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</si>
  <si>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</si>
  <si>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</si>
  <si>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</si>
  <si>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</si>
  <si>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</si>
  <si>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</si>
  <si>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</si>
  <si>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</si>
  <si>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</si>
  <si>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</si>
  <si>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</si>
  <si>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</si>
  <si>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</si>
  <si>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</si>
  <si>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</si>
  <si>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</si>
  <si>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</si>
  <si>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</si>
  <si>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</si>
  <si>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</si>
  <si>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</si>
  <si>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</si>
  <si>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</si>
  <si>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</si>
  <si>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</si>
  <si>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</si>
  <si>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</si>
  <si>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</si>
  <si>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</si>
  <si>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</si>
  <si>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</si>
  <si>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</si>
  <si>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</si>
  <si>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</si>
  <si>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</si>
  <si>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</si>
  <si>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</si>
  <si>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</si>
  <si>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</si>
  <si>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</si>
  <si>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</si>
  <si>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</si>
  <si>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</si>
  <si>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</si>
  <si>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</si>
  <si>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</si>
  <si>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</si>
  <si>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</si>
  <si>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</si>
  <si>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</si>
  <si>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</si>
  <si>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</si>
  <si>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</si>
  <si>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</si>
  <si>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</si>
  <si>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</si>
  <si>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</si>
  <si>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</si>
  <si>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</si>
  <si>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</si>
  <si>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</si>
  <si>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</si>
  <si>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</si>
  <si>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</si>
  <si>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</si>
  <si>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</si>
  <si>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</si>
  <si>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</si>
  <si>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</si>
  <si>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</si>
  <si>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</si>
  <si>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</si>
  <si>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</si>
  <si>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</si>
  <si>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</si>
  <si>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</si>
  <si>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</si>
  <si>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</si>
  <si>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</si>
  <si>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</si>
  <si>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</si>
  <si>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</si>
  <si>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</si>
  <si>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</si>
  <si>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</si>
  <si>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</si>
  <si>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</si>
  <si>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</si>
  <si>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</si>
  <si>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</si>
  <si>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</si>
  <si>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</si>
  <si>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</si>
  <si>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</si>
  <si>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</si>
  <si>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</si>
  <si>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</si>
  <si>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</si>
  <si>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</si>
  <si>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</si>
  <si>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</si>
  <si>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</si>
  <si>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</si>
  <si>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</si>
  <si>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</si>
  <si>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</si>
  <si>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</si>
  <si>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</si>
  <si>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</si>
  <si>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</si>
  <si>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</si>
  <si>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</si>
  <si>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</si>
  <si>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</si>
  <si>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</si>
  <si>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</si>
  <si>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</si>
  <si>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</si>
  <si>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</si>
  <si>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</si>
  <si>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</si>
  <si>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</si>
  <si>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</si>
  <si>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</si>
  <si>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</si>
  <si>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</si>
  <si>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</si>
  <si>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</si>
  <si>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</si>
  <si>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</si>
  <si>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</si>
  <si>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</si>
  <si>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</si>
  <si>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</si>
  <si>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</si>
  <si>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</si>
  <si>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</si>
  <si>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</si>
  <si>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</si>
  <si>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</si>
  <si>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</si>
  <si>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</si>
  <si>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</si>
  <si>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</si>
  <si>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</si>
  <si>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</si>
  <si>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</si>
  <si>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</si>
  <si>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</si>
  <si>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</si>
  <si>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</si>
  <si>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</si>
  <si>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</si>
  <si>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</si>
  <si>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</si>
  <si>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</si>
  <si>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</si>
  <si>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</si>
  <si>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</si>
  <si>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</si>
  <si>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</si>
  <si>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</si>
  <si>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</si>
  <si>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</si>
  <si>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</si>
  <si>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</si>
  <si>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</si>
  <si>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</si>
  <si>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</si>
  <si>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</si>
  <si>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</si>
  <si>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</si>
  <si>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</si>
  <si>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</si>
  <si>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</si>
  <si>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</si>
  <si>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</si>
  <si>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</si>
  <si>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</si>
  <si>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</si>
  <si>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</si>
  <si>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</si>
  <si>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</si>
  <si>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</si>
  <si>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</si>
  <si>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</si>
  <si>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</si>
  <si>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</si>
  <si>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</si>
  <si>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</si>
  <si>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</si>
  <si>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</si>
  <si>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</si>
  <si>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</si>
  <si>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</si>
  <si>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</si>
  <si>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</si>
  <si>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</si>
  <si>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</si>
  <si>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</si>
  <si>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</si>
  <si>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</si>
  <si>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</si>
  <si>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</si>
  <si>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</si>
  <si>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</si>
  <si>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</si>
  <si>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</si>
  <si>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</si>
  <si>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</si>
  <si>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</si>
  <si>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</si>
  <si>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</si>
  <si>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</si>
  <si>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</si>
  <si>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</si>
  <si>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</si>
  <si>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</si>
  <si>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</si>
  <si>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</si>
  <si>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</si>
  <si>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</si>
  <si>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</si>
  <si>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</si>
  <si>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</si>
  <si>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</si>
  <si>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</si>
  <si>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</si>
  <si>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</si>
  <si>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</si>
  <si>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</si>
  <si>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</si>
  <si>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</si>
  <si>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</si>
  <si>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</si>
  <si>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</si>
  <si>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</si>
  <si>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</si>
  <si>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</si>
  <si>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</si>
  <si>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</si>
  <si>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</si>
  <si>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</si>
  <si>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</si>
  <si>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</si>
  <si>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</si>
  <si>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</si>
  <si>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</si>
  <si>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</si>
  <si>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</si>
  <si>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</si>
  <si>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</si>
  <si>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</si>
  <si>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</si>
  <si>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</si>
  <si>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</si>
  <si>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</si>
  <si>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</si>
  <si>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</si>
  <si>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</si>
  <si>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</si>
  <si>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</si>
  <si>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</si>
  <si>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</si>
  <si>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</si>
  <si>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</si>
  <si>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</si>
  <si>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</si>
  <si>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</si>
  <si>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</si>
  <si>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</si>
  <si>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</si>
  <si>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</si>
  <si>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</si>
  <si>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</si>
  <si>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</si>
  <si>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</si>
  <si>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</si>
  <si>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</si>
  <si>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</si>
  <si>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</si>
  <si>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</si>
  <si>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</si>
  <si>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</si>
  <si>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</si>
  <si>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</si>
  <si>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</si>
  <si>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</si>
  <si>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</si>
  <si>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</si>
  <si>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</si>
  <si>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</si>
  <si>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</si>
  <si>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</si>
  <si>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</si>
  <si>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</si>
  <si>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</si>
  <si>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</si>
  <si>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</si>
  <si>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</si>
  <si>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</si>
  <si>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</si>
  <si>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</si>
  <si>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</si>
  <si>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</si>
  <si>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</si>
  <si>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</si>
  <si>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</si>
  <si>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</si>
  <si>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</si>
  <si>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</si>
  <si>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</si>
  <si>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</si>
  <si>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</si>
  <si>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</si>
  <si>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</si>
  <si>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</si>
  <si>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</si>
  <si>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</si>
  <si>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</si>
  <si>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</si>
  <si>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</si>
  <si>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</si>
  <si>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</si>
  <si>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</si>
  <si>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</si>
  <si>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</si>
  <si>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</si>
  <si>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</si>
  <si>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</si>
  <si>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</si>
  <si>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</si>
  <si>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</si>
  <si>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</si>
  <si>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</si>
  <si>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</si>
  <si>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</si>
  <si>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</si>
  <si>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</si>
  <si>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</si>
  <si>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</si>
  <si>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</si>
  <si>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</si>
  <si>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</si>
  <si>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</si>
  <si>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</si>
  <si>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</si>
  <si>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</si>
  <si>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</si>
  <si>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</si>
  <si>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</si>
  <si>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</si>
  <si>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</si>
  <si>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</si>
  <si>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</si>
  <si>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</si>
  <si>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</si>
  <si>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</si>
  <si>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</si>
  <si>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</si>
  <si>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</si>
  <si>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</si>
  <si>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</si>
  <si>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</si>
  <si>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</si>
  <si>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</si>
  <si>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</si>
  <si>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</si>
  <si>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</si>
  <si>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</si>
  <si>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</si>
  <si>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</si>
  <si>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</si>
  <si>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</si>
  <si>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</si>
  <si>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</si>
  <si>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</si>
  <si>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</si>
  <si>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</si>
  <si>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</si>
  <si>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</si>
  <si>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</si>
  <si>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</si>
  <si>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</si>
  <si>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</si>
  <si>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</si>
  <si>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</si>
  <si>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</si>
  <si>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</si>
  <si>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</si>
  <si>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</si>
  <si>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</si>
  <si>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</si>
  <si>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</si>
  <si>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</si>
  <si>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</si>
  <si>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</si>
  <si>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</si>
  <si>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</si>
  <si>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</si>
  <si>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</si>
  <si>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</si>
  <si>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</si>
  <si>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</si>
  <si>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</si>
  <si>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</si>
  <si>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</si>
  <si>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</si>
  <si>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</si>
  <si>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</si>
  <si>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</si>
  <si>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</si>
  <si>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</si>
  <si>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</si>
  <si>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</si>
  <si>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</si>
  <si>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</si>
  <si>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</si>
  <si>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</si>
  <si>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</si>
  <si>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</si>
  <si>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</si>
  <si>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</si>
  <si>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</si>
  <si>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</si>
  <si>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</si>
  <si>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</si>
  <si>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</si>
  <si>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</si>
  <si>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</si>
  <si>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</si>
  <si>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</si>
  <si>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</si>
  <si>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</si>
  <si>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</si>
  <si>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</si>
  <si>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</si>
  <si>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</si>
  <si>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</si>
  <si>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</si>
  <si>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</si>
  <si>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</si>
  <si>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</si>
  <si>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</si>
  <si>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</si>
  <si>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</si>
  <si>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</si>
  <si>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</si>
  <si>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</si>
  <si>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</si>
  <si>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</si>
  <si>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</si>
  <si>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</si>
  <si>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</si>
  <si>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</si>
  <si>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</si>
  <si>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</si>
  <si>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</si>
  <si>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</si>
  <si>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</si>
  <si>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</si>
  <si>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</si>
  <si>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</si>
  <si>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</si>
  <si>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</si>
  <si>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</si>
  <si>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</si>
  <si>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</si>
  <si>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</si>
  <si>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</si>
  <si>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</si>
  <si>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</si>
  <si>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</si>
  <si>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</si>
  <si>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</si>
  <si>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</si>
  <si>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</si>
  <si>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</si>
  <si>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</si>
  <si>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</si>
  <si>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</si>
  <si>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</si>
  <si>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</si>
  <si>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</si>
  <si>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</si>
  <si>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</si>
  <si>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</si>
  <si>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</si>
  <si>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</si>
  <si>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</si>
  <si>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</si>
  <si>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</si>
  <si>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</si>
  <si>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</si>
  <si>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</si>
  <si>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</si>
  <si>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</si>
  <si>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</si>
  <si>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</si>
  <si>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</si>
  <si>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</si>
  <si>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</si>
  <si>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</si>
  <si>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</si>
  <si>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</si>
  <si>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</si>
  <si>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</si>
  <si>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</si>
  <si>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</si>
  <si>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</si>
  <si>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</si>
  <si>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</si>
  <si>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</si>
  <si>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</si>
  <si>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</si>
  <si>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</si>
  <si>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</si>
  <si>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</si>
  <si>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</si>
  <si>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</si>
  <si>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</si>
  <si>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</si>
  <si>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</si>
  <si>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</si>
  <si>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</si>
  <si>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</si>
  <si>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</si>
  <si>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</si>
  <si>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</si>
  <si>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</si>
  <si>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</si>
  <si>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</si>
  <si>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</si>
  <si>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</si>
  <si>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</si>
  <si>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</si>
  <si>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</si>
  <si>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</si>
  <si>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</si>
  <si>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</si>
  <si>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</si>
  <si>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</si>
  <si>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</si>
  <si>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</si>
  <si>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</si>
  <si>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</si>
  <si>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</si>
  <si>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</si>
  <si>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</si>
  <si>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</si>
  <si>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</si>
  <si>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</si>
  <si>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</si>
  <si>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</si>
  <si>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</si>
  <si>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</si>
  <si>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</si>
  <si>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</si>
  <si>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</si>
  <si>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</si>
  <si>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</si>
  <si>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</si>
  <si>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</si>
  <si>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</si>
  <si>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</si>
  <si>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</si>
  <si>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</si>
  <si>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</si>
  <si>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</si>
  <si>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</si>
  <si>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</si>
  <si>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</si>
  <si>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</si>
  <si>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</si>
  <si>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</si>
  <si>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</si>
  <si>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</si>
  <si>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</si>
  <si>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</si>
  <si>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</si>
  <si>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</si>
  <si>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</si>
  <si>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</si>
  <si>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</si>
  <si>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</si>
  <si>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</si>
  <si>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</si>
  <si>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</si>
  <si>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</si>
  <si>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</si>
  <si>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</si>
  <si>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</si>
  <si>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</si>
  <si>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</si>
  <si>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</si>
  <si>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</si>
  <si>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</si>
  <si>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</si>
  <si>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</si>
  <si>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</si>
  <si>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</si>
  <si>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</si>
  <si>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</si>
  <si>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</si>
  <si>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</si>
  <si>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</si>
  <si>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</si>
  <si>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</si>
  <si>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</si>
  <si>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</si>
  <si>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</si>
  <si>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</si>
  <si>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</si>
  <si>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</si>
  <si>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</si>
  <si>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</si>
  <si>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</si>
  <si>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</si>
  <si>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</si>
  <si>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</si>
  <si>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</si>
  <si>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</si>
  <si>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</si>
  <si>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</si>
  <si>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</si>
  <si>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</si>
  <si>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</si>
  <si>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</si>
  <si>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</si>
  <si>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</si>
  <si>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</si>
  <si>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</si>
  <si>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</si>
  <si>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</si>
  <si>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</si>
  <si>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</si>
  <si>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</si>
  <si>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</si>
  <si>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</si>
  <si>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</si>
  <si>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</si>
  <si>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</si>
  <si>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</si>
  <si>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</si>
  <si>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</si>
  <si>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</si>
  <si>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</si>
  <si>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</si>
  <si>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</si>
  <si>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</si>
  <si>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</si>
  <si>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</si>
  <si>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</si>
  <si>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</si>
  <si>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</si>
  <si>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</si>
  <si>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</si>
  <si>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</si>
  <si>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</si>
  <si>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</si>
  <si>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</si>
  <si>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</si>
  <si>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</si>
  <si>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</si>
  <si>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</si>
  <si>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</si>
  <si>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</si>
  <si>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</si>
  <si>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</si>
  <si>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</si>
  <si>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</si>
  <si>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</si>
  <si>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</si>
  <si>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</si>
  <si>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</si>
  <si>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</si>
  <si>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</si>
  <si>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</si>
  <si>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</si>
  <si>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</si>
  <si>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</si>
  <si>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</si>
  <si>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</si>
  <si>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</si>
  <si>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</si>
  <si>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</si>
  <si>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</si>
  <si>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</si>
  <si>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</si>
  <si>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</si>
  <si>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</si>
  <si>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</si>
  <si>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</si>
  <si>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</si>
  <si>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</si>
  <si>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</si>
  <si>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</si>
  <si>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</si>
  <si>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</si>
  <si>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</si>
  <si>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</si>
  <si>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</si>
  <si>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</si>
  <si>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</si>
  <si>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</si>
  <si>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</si>
  <si>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</si>
  <si>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</si>
  <si>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</si>
  <si>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</si>
  <si>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</si>
  <si>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</si>
  <si>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</si>
  <si>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</si>
  <si>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</si>
  <si>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</si>
  <si>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</si>
  <si>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</si>
  <si>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</si>
  <si>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</si>
  <si>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</si>
  <si>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</si>
  <si>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</si>
  <si>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</si>
  <si>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</si>
  <si>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</si>
  <si>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</si>
  <si>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</si>
  <si>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</si>
  <si>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</si>
  <si>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</si>
  <si>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</si>
  <si>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</si>
  <si>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</si>
  <si>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</si>
  <si>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</si>
  <si>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</si>
  <si>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</si>
  <si>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</si>
  <si>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</si>
  <si>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</si>
  <si>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</si>
  <si>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</si>
  <si>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</si>
  <si>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</si>
  <si>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</si>
  <si>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</si>
  <si>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</si>
  <si>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</si>
  <si>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</si>
  <si>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</si>
  <si>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</si>
  <si>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</si>
  <si>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</si>
  <si>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</si>
  <si>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</si>
  <si>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</si>
  <si>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</si>
  <si>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</si>
  <si>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</si>
  <si>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</si>
  <si>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</si>
  <si>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</si>
  <si>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</si>
  <si>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</si>
  <si>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</si>
  <si>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</si>
  <si>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</si>
  <si>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</si>
  <si>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</si>
  <si>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</si>
  <si>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</si>
  <si>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</si>
  <si>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</si>
  <si>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</si>
  <si>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</si>
  <si>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</si>
  <si>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</si>
  <si>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</si>
  <si>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</si>
  <si>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</si>
  <si>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</si>
  <si>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</si>
  <si>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</si>
  <si>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</si>
  <si>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</si>
  <si>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</si>
  <si>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</si>
  <si>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</si>
  <si>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</si>
  <si>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</si>
  <si>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</si>
  <si>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</si>
  <si>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</si>
  <si>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</si>
  <si>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</si>
  <si>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</si>
  <si>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</si>
  <si>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</si>
  <si>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</si>
  <si>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</si>
  <si>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</si>
  <si>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</si>
  <si>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</si>
  <si>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</si>
  <si>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</si>
  <si>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</si>
  <si>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</si>
  <si>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</si>
  <si>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</si>
  <si>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</si>
  <si>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</si>
  <si>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</si>
  <si>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</si>
  <si>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</si>
  <si>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</si>
  <si>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</si>
  <si>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</si>
  <si>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</si>
  <si>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</si>
  <si>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</si>
  <si>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</si>
  <si>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</si>
  <si>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</si>
  <si>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</si>
  <si>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</si>
  <si>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</si>
  <si>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</si>
  <si>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</si>
  <si>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</si>
  <si>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</si>
  <si>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</si>
  <si>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</si>
  <si>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</si>
  <si>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</si>
  <si>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</si>
  <si>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</si>
  <si>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</si>
  <si>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</si>
  <si>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</si>
  <si>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</si>
  <si>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</si>
  <si>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</si>
  <si>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</si>
  <si>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</si>
  <si>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</si>
  <si>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</si>
  <si>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</si>
  <si>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</si>
  <si>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</si>
  <si>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</si>
  <si>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</si>
  <si>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</si>
  <si>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</si>
  <si>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</si>
  <si>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</si>
  <si>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</si>
  <si>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</si>
  <si>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</si>
  <si>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</si>
  <si>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</si>
  <si>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</si>
  <si>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</si>
  <si>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</si>
  <si>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</si>
  <si>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</si>
  <si>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</si>
  <si>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</si>
  <si>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</si>
  <si>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</si>
  <si>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</si>
  <si>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</si>
  <si>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</si>
  <si>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</si>
  <si>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</si>
  <si>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</si>
  <si>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</si>
  <si>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</si>
  <si>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</si>
  <si>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</si>
  <si>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</si>
  <si>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</si>
  <si>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</si>
  <si>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</si>
  <si>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</si>
  <si>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</si>
  <si>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</si>
  <si>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</si>
  <si>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</si>
  <si>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</si>
  <si>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</si>
  <si>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</si>
  <si>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</si>
  <si>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</si>
  <si>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</si>
  <si>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</si>
  <si>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</si>
  <si>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</si>
  <si>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</si>
  <si>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</si>
  <si>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</si>
  <si>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</si>
  <si>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</si>
  <si>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</si>
  <si>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</si>
  <si>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</si>
  <si>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</si>
  <si>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</si>
  <si>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</si>
  <si>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</si>
  <si>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</si>
  <si>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</si>
  <si>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</si>
  <si>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</si>
  <si>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</si>
  <si>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</si>
  <si>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</si>
  <si>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</si>
  <si>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</si>
  <si>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</si>
  <si>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</si>
  <si>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</si>
  <si>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</si>
  <si>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</si>
  <si>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</si>
  <si>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</si>
  <si>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</si>
  <si>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</si>
  <si>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</si>
  <si>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</si>
  <si>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</si>
  <si>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</si>
  <si>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</si>
  <si>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</si>
  <si>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</si>
  <si>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</si>
  <si>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</si>
  <si>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</si>
  <si>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</si>
  <si>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</si>
  <si>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</si>
  <si>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</si>
  <si>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</si>
  <si>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</si>
  <si>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</si>
  <si>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</si>
  <si>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</si>
  <si>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</si>
  <si>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</si>
  <si>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</si>
  <si>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</si>
  <si>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</si>
  <si>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</si>
  <si>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</si>
  <si>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</si>
  <si>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</si>
  <si>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</si>
  <si>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</si>
  <si>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</si>
  <si>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</si>
  <si>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</si>
  <si>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</si>
  <si>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</si>
  <si>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</si>
  <si>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</si>
  <si>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</si>
  <si>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</si>
  <si>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</si>
  <si>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</si>
  <si>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</si>
  <si>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</si>
  <si>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</si>
  <si>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</si>
  <si>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</si>
  <si>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</si>
  <si>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</si>
  <si>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</si>
  <si>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</si>
  <si>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</si>
  <si>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</si>
  <si>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</si>
  <si>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</si>
  <si>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</si>
  <si>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</si>
  <si>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</si>
  <si>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</si>
  <si>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</si>
  <si>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</si>
  <si>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</si>
  <si>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</si>
  <si>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</si>
  <si>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</si>
  <si>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</si>
  <si>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</si>
  <si>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</si>
  <si>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</si>
  <si>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</si>
  <si>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</si>
  <si>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</si>
  <si>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</si>
  <si>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</si>
  <si>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</si>
  <si>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</si>
  <si>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</si>
  <si>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</si>
  <si>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</si>
  <si>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</si>
  <si>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</si>
  <si>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</si>
  <si>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</si>
  <si>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</si>
  <si>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</si>
  <si>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</si>
  <si>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</si>
  <si>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</si>
  <si>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</si>
  <si>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</si>
  <si>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</si>
  <si>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</si>
  <si>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</si>
  <si>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</si>
  <si>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</si>
  <si>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</si>
  <si>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</si>
  <si>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</si>
  <si>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</si>
  <si>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</si>
  <si>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</si>
  <si>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</si>
  <si>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</si>
  <si>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</si>
  <si>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</si>
  <si>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</si>
  <si>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</si>
  <si>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</si>
  <si>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</si>
  <si>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</si>
  <si>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</si>
  <si>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</si>
  <si>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</si>
  <si>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</si>
  <si>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</si>
  <si>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</si>
  <si>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</si>
  <si>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</si>
  <si>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</si>
  <si>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</si>
  <si>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</si>
  <si>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</si>
  <si>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</si>
  <si>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</si>
  <si>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</si>
  <si>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</si>
  <si>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</si>
  <si>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</si>
  <si>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</si>
  <si>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</si>
  <si>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</si>
  <si>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</si>
  <si>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</si>
  <si>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</si>
  <si>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</si>
  <si>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</si>
  <si>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</si>
  <si>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</si>
  <si>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</si>
  <si>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</si>
  <si>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</si>
  <si>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</si>
  <si>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</si>
  <si>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</si>
  <si>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</si>
  <si>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</si>
  <si>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</si>
  <si>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</si>
  <si>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</si>
  <si>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</si>
  <si>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</si>
  <si>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</si>
  <si>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</si>
  <si>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</si>
  <si>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</si>
  <si>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</si>
  <si>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</si>
  <si>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</si>
  <si>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</si>
  <si>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</si>
  <si>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</si>
  <si>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</si>
  <si>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</si>
  <si>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</si>
  <si>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</si>
  <si>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</si>
  <si>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</si>
  <si>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</si>
  <si>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</si>
  <si>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</si>
  <si>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</si>
  <si>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</si>
  <si>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</si>
  <si>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</si>
  <si>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</si>
  <si>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</si>
  <si>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</si>
  <si>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</si>
  <si>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</si>
  <si>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</si>
  <si>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</si>
  <si>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</si>
  <si>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</si>
  <si>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</si>
  <si>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</si>
  <si>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</si>
  <si>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</si>
  <si>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</si>
  <si>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</si>
  <si>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</si>
  <si>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</si>
  <si>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</si>
  <si>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</si>
  <si>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</si>
  <si>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</si>
  <si>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</si>
  <si>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</si>
  <si>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</si>
  <si>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</si>
  <si>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</si>
  <si>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</si>
  <si>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</si>
  <si>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</si>
  <si>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</si>
  <si>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</si>
  <si>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</si>
  <si>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</si>
  <si>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</si>
  <si>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</si>
  <si>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</si>
  <si>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</si>
  <si>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</si>
  <si>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</si>
  <si>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</si>
  <si>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</si>
  <si>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</si>
  <si>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</si>
  <si>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</si>
  <si>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</si>
  <si>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</si>
  <si>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</si>
  <si>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</si>
  <si>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</si>
  <si>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</si>
  <si>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</si>
  <si>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</si>
  <si>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</si>
  <si>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</si>
  <si>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</si>
  <si>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</si>
  <si>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</si>
  <si>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</si>
  <si>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</si>
  <si>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</si>
  <si>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</si>
  <si>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</si>
  <si>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</si>
  <si>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</si>
  <si>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</si>
  <si>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</si>
  <si>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</si>
  <si>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</si>
  <si>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</si>
  <si>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</si>
  <si>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</si>
  <si>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</si>
  <si>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</si>
  <si>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</si>
  <si>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</si>
  <si>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</si>
  <si>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</si>
  <si>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</si>
  <si>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</si>
  <si>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</si>
  <si>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</si>
  <si>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</si>
  <si>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</si>
  <si>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</si>
  <si>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</si>
  <si>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</si>
  <si>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</si>
  <si>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</si>
  <si>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</si>
  <si>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</si>
  <si>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</si>
  <si>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</si>
  <si>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</si>
  <si>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</si>
  <si>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</si>
  <si>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</si>
  <si>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</si>
  <si>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</si>
  <si>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</si>
  <si>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</si>
  <si>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</si>
  <si>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</si>
  <si>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</si>
  <si>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</si>
  <si>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</si>
  <si>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</si>
  <si>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</si>
  <si>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</si>
  <si>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</si>
  <si>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</si>
  <si>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</si>
  <si>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</si>
  <si>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</si>
  <si>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</si>
  <si>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</si>
  <si>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</si>
  <si>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</si>
  <si>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</si>
  <si>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</si>
  <si>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</si>
  <si>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</si>
  <si>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</si>
  <si>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</si>
  <si>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</si>
  <si>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</si>
  <si>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</si>
  <si>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</si>
  <si>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</si>
  <si>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</si>
  <si>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</si>
  <si>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</si>
  <si>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</si>
  <si>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</si>
  <si>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</si>
  <si>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</si>
  <si>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</si>
  <si>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</si>
  <si>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</si>
  <si>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</si>
  <si>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</si>
  <si>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</si>
  <si>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</si>
  <si>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</si>
  <si>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</si>
  <si>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</si>
  <si>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</si>
  <si>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</si>
  <si>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</si>
  <si>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</si>
  <si>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</si>
  <si>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</si>
  <si>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</si>
  <si>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</si>
  <si>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</si>
  <si>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</si>
  <si>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</si>
  <si>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</si>
  <si>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</si>
  <si>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</si>
  <si>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</si>
  <si>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</si>
  <si>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</si>
  <si>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</si>
  <si>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</si>
  <si>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</si>
  <si>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</si>
  <si>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</si>
  <si>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</si>
  <si>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</si>
  <si>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</si>
  <si>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</si>
  <si>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</si>
  <si>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</si>
  <si>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</si>
  <si>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</si>
  <si>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</si>
  <si>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</si>
  <si>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</si>
  <si>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</si>
  <si>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</si>
  <si>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</si>
  <si>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</si>
  <si>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</si>
  <si>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</si>
  <si>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</si>
  <si>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</si>
  <si>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</si>
  <si>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</si>
  <si>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</si>
  <si>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</si>
  <si>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</si>
  <si>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</si>
  <si>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</si>
  <si>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</si>
  <si>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</si>
  <si>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</si>
  <si>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</si>
  <si>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</si>
  <si>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</si>
  <si>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</si>
  <si>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</si>
  <si>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</si>
  <si>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</si>
  <si>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</si>
  <si>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</si>
  <si>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</si>
  <si>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</si>
  <si>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</si>
  <si>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</si>
  <si>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</si>
  <si>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</si>
  <si>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</si>
  <si>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</si>
  <si>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</si>
  <si>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</si>
  <si>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</si>
  <si>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</si>
  <si>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</si>
  <si>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</si>
  <si>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</si>
  <si>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</si>
  <si>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</si>
  <si>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</si>
  <si>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</si>
  <si>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</si>
  <si>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</si>
  <si>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</si>
  <si>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</si>
  <si>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</si>
  <si>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</si>
  <si>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</si>
  <si>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</si>
  <si>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</si>
  <si>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</si>
  <si>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</si>
  <si>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</si>
  <si>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</si>
  <si>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</si>
  <si>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</si>
  <si>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</si>
  <si>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</si>
  <si>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</si>
  <si>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</si>
  <si>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</si>
  <si>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</si>
  <si>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</si>
  <si>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</si>
  <si>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</si>
  <si>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</si>
  <si>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</si>
  <si>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</si>
  <si>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</si>
  <si>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</si>
  <si>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</si>
  <si>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</si>
  <si>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</si>
  <si>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</si>
  <si>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</si>
  <si>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</si>
  <si>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</si>
  <si>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</si>
  <si>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</si>
  <si>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</si>
  <si>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</si>
  <si>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</si>
  <si>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</si>
  <si>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</si>
  <si>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</si>
  <si>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</si>
  <si>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</si>
  <si>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</si>
  <si>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</si>
  <si>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</si>
  <si>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</si>
  <si>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</si>
  <si>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</si>
  <si>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</si>
  <si>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</si>
  <si>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</si>
  <si>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</si>
  <si>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</si>
  <si>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</si>
  <si>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</si>
  <si>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</si>
  <si>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</si>
  <si>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</si>
  <si>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</si>
  <si>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</si>
  <si>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</si>
  <si>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</si>
  <si>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</si>
  <si>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</si>
  <si>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</si>
  <si>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</si>
  <si>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</si>
  <si>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</si>
  <si>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</si>
  <si>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</si>
  <si>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</si>
  <si>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</si>
  <si>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</si>
  <si>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</si>
  <si>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</si>
  <si>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</si>
  <si>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</si>
  <si>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</si>
  <si>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</si>
  <si>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</si>
  <si>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</si>
  <si>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</si>
  <si>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</si>
  <si>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</si>
  <si>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</si>
  <si>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</si>
  <si>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</si>
  <si>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</si>
  <si>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</si>
  <si>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</si>
  <si>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</si>
  <si>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</si>
  <si>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</si>
  <si>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</si>
  <si>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</si>
  <si>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</si>
  <si>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</si>
  <si>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</si>
  <si>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</si>
  <si>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</si>
  <si>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</si>
  <si>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</si>
  <si>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</si>
  <si>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</si>
  <si>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</si>
  <si>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</si>
  <si>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</si>
  <si>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</si>
  <si>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</si>
  <si>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</si>
  <si>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</si>
  <si>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</si>
  <si>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</si>
  <si>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</si>
  <si>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</si>
  <si>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</si>
  <si>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</si>
  <si>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</si>
  <si>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</si>
  <si>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</si>
  <si>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</si>
  <si>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</si>
  <si>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</si>
  <si>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</si>
  <si>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</si>
  <si>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</si>
  <si>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</si>
  <si>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</si>
  <si>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</si>
  <si>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</si>
  <si>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</si>
  <si>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</si>
  <si>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</si>
  <si>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</si>
  <si>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</si>
  <si>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</si>
  <si>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</si>
  <si>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</si>
  <si>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</si>
  <si>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</si>
  <si>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</si>
  <si>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</si>
  <si>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</si>
  <si>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</si>
  <si>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</si>
  <si>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</si>
  <si>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</si>
  <si>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</si>
  <si>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</si>
  <si>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</si>
  <si>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</si>
  <si>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</si>
  <si>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</si>
  <si>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</si>
  <si>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</si>
  <si>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</si>
  <si>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</si>
  <si>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</si>
  <si>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</si>
  <si>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</si>
  <si>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</si>
  <si>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</si>
  <si>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</si>
  <si>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</si>
  <si>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</si>
  <si>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</si>
  <si>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</si>
  <si>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</si>
  <si>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</si>
  <si>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</si>
  <si>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</si>
  <si>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</si>
  <si>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</si>
  <si>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</si>
  <si>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</si>
  <si>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</si>
  <si>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</si>
  <si>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</si>
  <si>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</si>
  <si>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</si>
  <si>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</si>
  <si>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</si>
  <si>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</si>
  <si>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</si>
  <si>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</si>
  <si>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</si>
  <si>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</si>
  <si>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</si>
  <si>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</si>
  <si>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</si>
  <si>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</si>
  <si>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</si>
  <si>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</si>
  <si>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</si>
  <si>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</si>
  <si>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</si>
  <si>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</si>
  <si>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</si>
  <si>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</si>
  <si>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</si>
  <si>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</si>
  <si>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</si>
  <si>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</si>
  <si>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</si>
  <si>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</si>
  <si>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</si>
  <si>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</si>
  <si>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</si>
  <si>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</si>
  <si>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</si>
  <si>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</si>
  <si>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</si>
  <si>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</si>
  <si>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</si>
  <si>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</si>
  <si>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</si>
  <si>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</si>
  <si>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</si>
  <si>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</si>
  <si>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</si>
  <si>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</si>
  <si>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</si>
  <si>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</si>
  <si>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</si>
  <si>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</si>
  <si>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</si>
  <si>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</si>
  <si>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</si>
  <si>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</si>
  <si>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</si>
  <si>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</si>
  <si>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</si>
  <si>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</si>
  <si>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</si>
  <si>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</si>
  <si>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</si>
  <si>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</si>
  <si>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</si>
  <si>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</si>
  <si>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</si>
  <si>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</si>
  <si>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</si>
  <si>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</si>
  <si>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</si>
  <si>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</si>
  <si>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</si>
  <si>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</si>
  <si>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</si>
  <si>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</si>
  <si>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</si>
  <si>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</si>
  <si>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</si>
  <si>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</si>
  <si>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</si>
  <si>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</si>
  <si>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</si>
  <si>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</si>
  <si>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</si>
  <si>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</si>
  <si>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</si>
  <si>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</si>
  <si>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</si>
  <si>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</si>
  <si>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</si>
  <si>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</si>
  <si>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</si>
  <si>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</si>
  <si>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</si>
  <si>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</si>
  <si>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</si>
  <si>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</si>
  <si>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</si>
  <si>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</si>
  <si>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</si>
  <si>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</si>
  <si>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</si>
  <si>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</si>
  <si>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</si>
  <si>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</si>
  <si>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</si>
  <si>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</si>
  <si>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</si>
  <si>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</si>
  <si>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</si>
  <si>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</si>
  <si>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</si>
  <si>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</si>
  <si>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</si>
  <si>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</si>
  <si>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</si>
  <si>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</si>
  <si>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</si>
  <si>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</si>
  <si>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</si>
  <si>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</si>
  <si>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</si>
  <si>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</si>
  <si>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</si>
  <si>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</si>
  <si>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</si>
  <si>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</si>
  <si>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</si>
  <si>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</si>
  <si>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</si>
  <si>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</si>
  <si>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</si>
  <si>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</si>
  <si>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</si>
  <si>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</si>
  <si>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</si>
  <si>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</si>
  <si>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</si>
  <si>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</si>
  <si>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</si>
  <si>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</si>
  <si>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</si>
  <si>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</si>
  <si>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</si>
  <si>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</si>
  <si>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</si>
  <si>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</si>
  <si>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</si>
  <si>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</si>
  <si>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</si>
  <si>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</si>
  <si>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</si>
  <si>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</si>
  <si>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</si>
  <si>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</si>
  <si>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</si>
  <si>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</si>
  <si>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</si>
  <si>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</si>
  <si>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</si>
  <si>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</si>
  <si>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</si>
  <si>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</si>
  <si>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</si>
  <si>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</si>
  <si>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</si>
  <si>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</si>
  <si>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</si>
  <si>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</si>
  <si>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</si>
  <si>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</si>
  <si>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</si>
  <si>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</si>
  <si>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</si>
  <si>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</si>
  <si>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</si>
  <si>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</si>
  <si>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</si>
  <si>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</si>
  <si>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</si>
  <si>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</si>
  <si>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</si>
  <si>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</si>
  <si>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</si>
  <si>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</si>
  <si>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</si>
  <si>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</si>
  <si>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</si>
  <si>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</si>
  <si>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</si>
  <si>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</si>
  <si>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</si>
  <si>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</si>
  <si>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</si>
  <si>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</si>
  <si>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</si>
  <si>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</si>
  <si>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</si>
  <si>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</si>
  <si>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</si>
  <si>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</si>
  <si>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</si>
  <si>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</si>
  <si>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</si>
  <si>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</si>
  <si>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</si>
  <si>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</si>
  <si>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</si>
  <si>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</si>
  <si>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</si>
  <si>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</si>
  <si>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</si>
  <si>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</si>
  <si>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</si>
  <si>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</si>
  <si>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</si>
  <si>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</si>
  <si>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</si>
  <si>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</si>
  <si>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</si>
  <si>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</si>
  <si>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</si>
  <si>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</si>
  <si>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</si>
  <si>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</si>
  <si>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</si>
  <si>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</si>
  <si>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</si>
  <si>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</si>
  <si>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</si>
  <si>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</si>
  <si>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</si>
  <si>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</si>
  <si>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</si>
  <si>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</si>
  <si>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</si>
  <si>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</si>
  <si>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</si>
  <si>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</si>
  <si>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</si>
  <si>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</si>
  <si>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</si>
  <si>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</si>
  <si>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</si>
  <si>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</si>
  <si>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</si>
  <si>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</si>
  <si>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</si>
  <si>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</si>
  <si>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</si>
  <si>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</si>
  <si>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</si>
  <si>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</si>
  <si>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</si>
  <si>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</si>
  <si>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</si>
  <si>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</si>
  <si>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</si>
  <si>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</si>
  <si>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</si>
  <si>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</si>
  <si>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</si>
  <si>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</si>
  <si>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</si>
  <si>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</si>
  <si>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</si>
  <si>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</si>
  <si>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</si>
  <si>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</si>
  <si>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</si>
  <si>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</si>
  <si>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</si>
  <si>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</si>
  <si>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</si>
  <si>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</si>
  <si>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</si>
  <si>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</si>
  <si>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</si>
  <si>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</si>
  <si>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</si>
  <si>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</si>
  <si>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</si>
  <si>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</si>
  <si>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</si>
  <si>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</si>
  <si>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</si>
  <si>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</si>
  <si>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</si>
  <si>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</si>
  <si>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</si>
  <si>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</si>
  <si>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</si>
  <si>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</si>
  <si>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</si>
  <si>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</si>
  <si>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</si>
  <si>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</si>
  <si>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</si>
  <si>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</si>
  <si>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</si>
  <si>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</si>
  <si>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</si>
  <si>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</si>
  <si>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</si>
  <si>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</si>
  <si>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</si>
  <si>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</si>
  <si>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</si>
  <si>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</si>
  <si>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</si>
  <si>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</si>
  <si>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</si>
  <si>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</si>
  <si>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</si>
  <si>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</si>
  <si>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</si>
  <si>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</si>
  <si>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</si>
  <si>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</si>
  <si>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</si>
  <si>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</si>
  <si>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</si>
  <si>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</si>
  <si>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</si>
  <si>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</si>
  <si>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</si>
  <si>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</si>
  <si>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</si>
  <si>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</si>
  <si>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</si>
  <si>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</si>
  <si>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</si>
  <si>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</si>
  <si>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</si>
  <si>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</si>
  <si>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</si>
  <si>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</si>
  <si>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</si>
  <si>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</si>
  <si>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</si>
  <si>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</si>
  <si>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</si>
  <si>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</si>
  <si>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</si>
  <si>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</si>
  <si>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</si>
  <si>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</si>
  <si>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</si>
  <si>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</si>
  <si>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</si>
  <si>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</si>
  <si>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</si>
  <si>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</si>
  <si>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</si>
  <si>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</si>
  <si>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</si>
  <si>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</si>
  <si>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</si>
  <si>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</si>
  <si>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</si>
  <si>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</si>
  <si>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</si>
  <si>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</si>
  <si>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</si>
  <si>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</si>
  <si>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</si>
  <si>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</si>
  <si>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</si>
  <si>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</si>
  <si>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</si>
  <si>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</si>
  <si>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</si>
  <si>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</si>
  <si>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</si>
  <si>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</si>
  <si>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</si>
  <si>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</si>
  <si>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</si>
  <si>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</si>
  <si>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</si>
  <si>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</si>
  <si>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</si>
  <si>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</si>
  <si>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</si>
  <si>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</si>
  <si>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</si>
  <si>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</si>
  <si>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</si>
  <si>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</si>
  <si>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</si>
  <si>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</si>
  <si>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</si>
  <si>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</si>
  <si>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</si>
  <si>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</si>
  <si>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</si>
  <si>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</si>
  <si>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</si>
  <si>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</si>
  <si>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</si>
  <si>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</si>
  <si>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</si>
  <si>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</si>
  <si>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</si>
  <si>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</si>
  <si>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</si>
  <si>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</si>
  <si>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</si>
  <si>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</si>
  <si>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</si>
  <si>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</si>
  <si>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</si>
  <si>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</si>
  <si>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</si>
  <si>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</si>
  <si>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</si>
  <si>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</si>
  <si>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</si>
  <si>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</si>
  <si>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</si>
  <si>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</si>
  <si>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</si>
  <si>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</si>
  <si>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</si>
  <si>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</si>
  <si>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</si>
  <si>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</si>
  <si>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</si>
  <si>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</si>
  <si>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</si>
  <si>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</si>
  <si>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</si>
  <si>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</si>
  <si>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</si>
  <si>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</si>
  <si>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</si>
  <si>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</si>
  <si>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</si>
  <si>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</si>
  <si>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</si>
  <si>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</si>
  <si>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</si>
  <si>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</si>
  <si>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</si>
  <si>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</si>
  <si>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</si>
  <si>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</si>
  <si>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</si>
  <si>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</si>
  <si>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</si>
  <si>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</si>
  <si>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</si>
  <si>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</si>
  <si>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</si>
  <si>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</si>
  <si>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</si>
  <si>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</si>
  <si>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</si>
  <si>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</si>
  <si>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</si>
  <si>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</si>
  <si>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</si>
  <si>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</si>
  <si>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</si>
  <si>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</si>
  <si>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</si>
  <si>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</si>
  <si>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</si>
  <si>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</si>
  <si>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</si>
  <si>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</si>
  <si>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</si>
  <si>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</si>
  <si>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</si>
  <si>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</si>
  <si>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</si>
  <si>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</si>
  <si>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</si>
  <si>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</si>
  <si>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</si>
  <si>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</si>
  <si>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</si>
  <si>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</si>
  <si>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</si>
  <si>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</si>
  <si>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</si>
  <si>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</si>
  <si>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</si>
  <si>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</si>
  <si>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</si>
  <si>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</si>
  <si>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</si>
  <si>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</si>
  <si>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</si>
  <si>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</si>
  <si>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</si>
  <si>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</si>
  <si>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</si>
  <si>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</si>
  <si>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</si>
  <si>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</si>
  <si>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</si>
  <si>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</si>
  <si>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</si>
  <si>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</si>
  <si>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</si>
  <si>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</si>
  <si>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</si>
  <si>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</si>
  <si>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</si>
  <si>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</si>
  <si>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</si>
  <si>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</si>
  <si>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</si>
  <si>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</si>
  <si>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</si>
  <si>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</si>
  <si>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</si>
  <si>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</si>
  <si>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</si>
  <si>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</si>
  <si>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</si>
  <si>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</si>
  <si>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</si>
  <si>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</si>
  <si>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</si>
  <si>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</si>
  <si>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</si>
  <si>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</si>
  <si>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</si>
  <si>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</si>
  <si>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</si>
  <si>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</si>
  <si>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</si>
  <si>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</si>
  <si>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</si>
  <si>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</si>
  <si>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</si>
  <si>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</si>
  <si>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</si>
  <si>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</si>
  <si>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</si>
  <si>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</si>
  <si>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</si>
  <si>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</si>
  <si>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</si>
  <si>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</si>
  <si>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</si>
  <si>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</si>
  <si>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</si>
  <si>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</si>
  <si>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</si>
  <si>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</si>
  <si>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</si>
  <si>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</si>
  <si>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</si>
  <si>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</si>
  <si>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</si>
  <si>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</si>
  <si>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</si>
  <si>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</si>
  <si>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</si>
  <si>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</si>
  <si>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</si>
  <si>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</si>
  <si>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</si>
  <si>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</si>
  <si>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</si>
  <si>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</si>
  <si>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</si>
  <si>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</si>
  <si>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</si>
  <si>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</si>
  <si>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</si>
  <si>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</si>
  <si>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</si>
  <si>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</si>
  <si>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</si>
  <si>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</si>
  <si>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</si>
  <si>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</si>
  <si>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</si>
  <si>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</si>
  <si>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</si>
  <si>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</si>
  <si>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</si>
  <si>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</si>
  <si>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</si>
  <si>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</si>
  <si>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</si>
  <si>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</si>
  <si>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</si>
  <si>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</si>
  <si>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</si>
  <si>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</si>
  <si>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</si>
  <si>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</si>
  <si>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</si>
  <si>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</si>
  <si>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</si>
  <si>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</si>
  <si>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</si>
  <si>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</si>
  <si>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</si>
  <si>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</si>
  <si>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</si>
  <si>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</si>
  <si>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</si>
  <si>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</si>
  <si>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</si>
  <si>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</si>
  <si>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</si>
  <si>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</si>
  <si>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</si>
  <si>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</si>
  <si>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</si>
  <si>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</si>
  <si>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</si>
  <si>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</si>
  <si>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</si>
  <si>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</si>
  <si>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</si>
  <si>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</si>
  <si>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</si>
  <si>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</si>
  <si>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</si>
  <si>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</si>
  <si>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</si>
  <si>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</si>
  <si>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</si>
  <si>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</si>
  <si>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</si>
  <si>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</si>
  <si>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</si>
  <si>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</si>
  <si>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</si>
  <si>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</si>
  <si>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</si>
  <si>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</si>
  <si>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</si>
  <si>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</si>
  <si>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</si>
  <si>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</si>
  <si>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</si>
  <si>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</si>
  <si>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</si>
  <si>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</si>
  <si>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</si>
  <si>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</si>
  <si>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</si>
  <si>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</si>
  <si>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</si>
  <si>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</si>
  <si>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</si>
  <si>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</si>
  <si>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</si>
  <si>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</si>
  <si>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</si>
  <si>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</si>
  <si>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</si>
  <si>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</si>
  <si>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</si>
  <si>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</si>
  <si>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</si>
  <si>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</si>
  <si>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</si>
  <si>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</si>
  <si>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</si>
  <si>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</si>
  <si>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</si>
  <si>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</si>
  <si>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</si>
  <si>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</si>
  <si>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</si>
  <si>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</si>
  <si>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</si>
  <si>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</si>
  <si>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</si>
  <si>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</si>
  <si>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</si>
  <si>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</si>
  <si>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</si>
  <si>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</si>
  <si>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</si>
  <si>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</si>
  <si>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</si>
  <si>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</si>
  <si>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</si>
  <si>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</si>
  <si>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</si>
  <si>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</si>
  <si>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</si>
  <si>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</si>
  <si>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</si>
  <si>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</si>
  <si>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</si>
  <si>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</si>
  <si>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</si>
  <si>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</si>
  <si>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</si>
  <si>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</si>
  <si>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</si>
  <si>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</si>
  <si>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</si>
  <si>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</si>
  <si>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</si>
  <si>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</si>
  <si>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</si>
  <si>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</si>
  <si>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</si>
  <si>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</si>
  <si>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</si>
  <si>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</si>
  <si>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</si>
  <si>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</si>
  <si>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</si>
  <si>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</si>
  <si>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</si>
  <si>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</si>
  <si>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</si>
  <si>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</si>
  <si>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</si>
  <si>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</si>
  <si>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</si>
  <si>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</si>
  <si>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</si>
  <si>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</si>
  <si>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</si>
  <si>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</si>
  <si>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</si>
  <si>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</si>
  <si>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</si>
  <si>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</si>
  <si>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</si>
  <si>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</si>
  <si>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</si>
  <si>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</si>
  <si>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</si>
  <si>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</si>
  <si>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</si>
  <si>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</si>
  <si>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</si>
  <si>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</si>
  <si>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</si>
  <si>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</si>
  <si>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</si>
  <si>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</si>
  <si>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</si>
  <si>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</si>
  <si>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</si>
  <si>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</si>
  <si>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</si>
  <si>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</si>
  <si>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</si>
  <si>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</si>
  <si>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</si>
  <si>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</si>
  <si>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</si>
  <si>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</si>
  <si>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</si>
  <si>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</si>
  <si>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</si>
  <si>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</si>
  <si>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</si>
  <si>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</si>
  <si>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</si>
  <si>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</si>
  <si>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</si>
  <si>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</si>
  <si>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</si>
  <si>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</si>
  <si>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</si>
  <si>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</si>
  <si>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</si>
  <si>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</si>
  <si>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</si>
  <si>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</si>
  <si>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</si>
  <si>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</si>
  <si>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</si>
  <si>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</si>
  <si>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</si>
  <si>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</si>
  <si>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</si>
  <si>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</si>
  <si>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</si>
  <si>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</si>
  <si>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</si>
  <si>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</si>
  <si>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</si>
  <si>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</si>
  <si>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</si>
  <si>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</si>
  <si>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</si>
  <si>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</si>
  <si>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</si>
  <si>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</si>
  <si>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</si>
  <si>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</si>
  <si>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</si>
  <si>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</si>
  <si>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</si>
  <si>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</si>
  <si>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</si>
  <si>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</si>
  <si>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</si>
  <si>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</si>
  <si>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</si>
  <si>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</si>
  <si>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</si>
  <si>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</si>
  <si>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</si>
  <si>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</si>
  <si>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</si>
  <si>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</si>
  <si>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</si>
  <si>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</si>
  <si>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</si>
  <si>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</si>
  <si>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</si>
  <si>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</si>
  <si>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</si>
  <si>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</si>
  <si>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</si>
  <si>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</si>
  <si>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</si>
  <si>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</si>
  <si>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</si>
  <si>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</si>
  <si>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</si>
  <si>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</si>
  <si>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</si>
  <si>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</si>
  <si>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</si>
  <si>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</si>
  <si>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</si>
  <si>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</si>
  <si>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</si>
  <si>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</si>
  <si>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</si>
  <si>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</si>
  <si>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</si>
  <si>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</si>
  <si>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</si>
  <si>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</si>
  <si>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</si>
  <si>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</si>
  <si>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</si>
  <si>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</si>
  <si>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</si>
  <si>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</si>
  <si>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</si>
  <si>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</si>
  <si>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</si>
  <si>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</si>
  <si>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</si>
  <si>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</si>
  <si>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</si>
  <si>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</si>
  <si>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</si>
  <si>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</si>
  <si>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</si>
  <si>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</si>
  <si>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</si>
  <si>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</si>
  <si>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</si>
  <si>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</si>
  <si>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</si>
  <si>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</si>
  <si>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</si>
  <si>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</si>
  <si>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</si>
  <si>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</si>
  <si>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</si>
  <si>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</si>
  <si>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</si>
  <si>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</si>
  <si>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</si>
  <si>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</si>
  <si>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</si>
  <si>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</si>
  <si>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</si>
  <si>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</si>
  <si>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</si>
  <si>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</si>
  <si>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</si>
  <si>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</si>
  <si>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</si>
  <si>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</si>
  <si>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</si>
  <si>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</si>
  <si>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</si>
  <si>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</si>
  <si>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</si>
  <si>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</si>
  <si>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</si>
  <si>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</si>
  <si>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</si>
  <si>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</si>
  <si>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</si>
  <si>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</si>
  <si>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</si>
  <si>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</si>
  <si>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</si>
  <si>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</si>
  <si>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</si>
  <si>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</si>
  <si>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</si>
  <si>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</si>
  <si>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</si>
  <si>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</si>
  <si>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</si>
  <si>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</si>
  <si>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</si>
  <si>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</si>
  <si>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</si>
  <si>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</si>
  <si>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</si>
  <si>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</si>
  <si>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</si>
  <si>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</si>
  <si>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</si>
  <si>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</si>
  <si>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</si>
  <si>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</si>
  <si>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</si>
  <si>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</si>
  <si>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</si>
  <si>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</si>
  <si>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</si>
  <si>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</si>
  <si>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</si>
  <si>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</si>
  <si>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</si>
  <si>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</si>
  <si>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</si>
  <si>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</si>
  <si>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</si>
  <si>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</si>
  <si>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</si>
  <si>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</si>
  <si>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</si>
  <si>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</si>
  <si>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</si>
  <si>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</si>
  <si>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</si>
  <si>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</si>
  <si>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</si>
  <si>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</si>
  <si>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</si>
  <si>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</si>
  <si>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</si>
  <si>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</si>
  <si>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</si>
  <si>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</si>
  <si>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</si>
  <si>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</si>
  <si>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</si>
  <si>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</si>
  <si>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</si>
  <si>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</si>
  <si>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</si>
  <si>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</si>
  <si>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</si>
  <si>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</si>
  <si>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</si>
  <si>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</si>
  <si>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</si>
  <si>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</si>
  <si>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</si>
  <si>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</si>
  <si>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</si>
  <si>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</si>
  <si>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</si>
  <si>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</si>
  <si>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</si>
  <si>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</si>
  <si>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</si>
  <si>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</si>
  <si>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</si>
  <si>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</si>
  <si>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</si>
  <si>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</si>
  <si>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</si>
  <si>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</si>
  <si>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</si>
  <si>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</si>
  <si>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</si>
  <si>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</si>
  <si>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</si>
  <si>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</si>
  <si>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</si>
  <si>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</si>
  <si>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</si>
  <si>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</si>
  <si>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</si>
  <si>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</si>
  <si>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</si>
  <si>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</si>
  <si>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</si>
  <si>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</si>
  <si>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</si>
  <si>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</si>
  <si>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</si>
  <si>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</si>
  <si>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</si>
  <si>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</si>
  <si>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</si>
  <si>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</si>
  <si>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</si>
  <si>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</si>
  <si>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</si>
  <si>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</si>
  <si>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</si>
  <si>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</si>
  <si>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</si>
  <si>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</si>
  <si>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</si>
  <si>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</si>
  <si>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</si>
  <si>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</si>
  <si>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</si>
  <si>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</si>
  <si>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</si>
  <si>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</si>
  <si>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</si>
  <si>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</si>
  <si>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</si>
  <si>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</si>
  <si>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</si>
  <si>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</si>
  <si>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</si>
  <si>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</si>
  <si>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</si>
  <si>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</si>
  <si>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</si>
  <si>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</si>
  <si>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</si>
  <si>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</si>
  <si>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</si>
  <si>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</si>
  <si>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</si>
  <si>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</si>
  <si>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</si>
  <si>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</si>
  <si>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</si>
  <si>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</si>
  <si>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</si>
  <si>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</si>
  <si>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</si>
  <si>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</si>
  <si>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</si>
  <si>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</si>
  <si>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</si>
  <si>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</si>
  <si>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</si>
  <si>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</si>
  <si>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</si>
  <si>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</si>
  <si>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</si>
  <si>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</si>
  <si>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</si>
  <si>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</si>
  <si>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</si>
  <si>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</si>
  <si>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</si>
  <si>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</si>
  <si>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</si>
  <si>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</si>
  <si>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</si>
  <si>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</si>
  <si>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</si>
  <si>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</si>
  <si>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</si>
  <si>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</si>
  <si>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</si>
  <si>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</si>
  <si>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</si>
  <si>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</si>
  <si>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</si>
  <si>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</si>
  <si>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</si>
  <si>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</si>
  <si>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</si>
  <si>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</si>
  <si>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</si>
  <si>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</si>
  <si>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</si>
  <si>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</si>
  <si>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</si>
  <si>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</si>
  <si>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</si>
  <si>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</si>
  <si>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</si>
  <si>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</si>
  <si>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</si>
  <si>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</si>
  <si>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</si>
  <si>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</si>
  <si>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</si>
  <si>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</si>
  <si>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</si>
  <si>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</si>
  <si>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</si>
  <si>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</si>
  <si>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</si>
  <si>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</si>
  <si>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</si>
  <si>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</si>
  <si>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</si>
  <si>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</si>
  <si>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</si>
  <si>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</si>
  <si>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</si>
  <si>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</si>
  <si>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</si>
  <si>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</si>
  <si>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</si>
  <si>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</si>
  <si>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</si>
  <si>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</si>
  <si>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</si>
  <si>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</si>
  <si>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</si>
  <si>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</si>
  <si>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</si>
  <si>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</si>
  <si>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</si>
  <si>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</si>
  <si>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</si>
  <si>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</si>
  <si>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</si>
  <si>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</si>
  <si>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</si>
  <si>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</si>
  <si>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</si>
  <si>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</si>
  <si>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</si>
  <si>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</si>
  <si>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</si>
  <si>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</si>
  <si>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</si>
  <si>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</si>
  <si>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</si>
  <si>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</si>
  <si>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</si>
  <si>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</si>
  <si>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</si>
  <si>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</si>
  <si>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</si>
  <si>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</si>
  <si>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</si>
  <si>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</si>
  <si>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</si>
  <si>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</si>
  <si>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</si>
  <si>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</si>
  <si>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</si>
  <si>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</si>
  <si>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</si>
  <si>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</si>
  <si>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</si>
  <si>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</si>
  <si>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</si>
  <si>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</si>
  <si>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</si>
  <si>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</si>
  <si>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</si>
  <si>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</si>
  <si>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</si>
  <si>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</si>
  <si>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</si>
  <si>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</si>
  <si>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</si>
  <si>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</si>
  <si>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</si>
  <si>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</si>
  <si>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</si>
  <si>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</si>
  <si>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</si>
  <si>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</si>
  <si>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</si>
  <si>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</si>
  <si>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</si>
  <si>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</si>
  <si>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</si>
  <si>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</si>
  <si>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</si>
  <si>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</si>
  <si>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</si>
  <si>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</si>
  <si>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</si>
  <si>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</si>
  <si>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</si>
  <si>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</si>
  <si>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</si>
  <si>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</si>
  <si>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</si>
  <si>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</si>
  <si>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</si>
  <si>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</si>
  <si>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</si>
  <si>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</si>
  <si>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</si>
  <si>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</si>
  <si>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</si>
  <si>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</si>
  <si>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</si>
  <si>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</si>
  <si>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</si>
  <si>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</si>
  <si>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</si>
  <si>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</si>
  <si>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</si>
  <si>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</si>
  <si>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</si>
  <si>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</si>
  <si>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</si>
  <si>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</si>
  <si>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</si>
  <si>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</si>
  <si>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</si>
  <si>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</si>
  <si>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</si>
  <si>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</si>
  <si>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</si>
  <si>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</si>
  <si>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</si>
  <si>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</si>
  <si>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</si>
  <si>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</si>
  <si>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</si>
  <si>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</si>
  <si>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</si>
  <si>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</si>
  <si>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</si>
  <si>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</si>
  <si>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</si>
  <si>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</si>
  <si>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</si>
  <si>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</si>
  <si>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</si>
  <si>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</si>
  <si>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</si>
  <si>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</si>
  <si>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</si>
  <si>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</si>
  <si>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</si>
  <si>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</si>
  <si>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</si>
  <si>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</si>
  <si>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</si>
  <si>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</si>
  <si>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</si>
  <si>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</si>
  <si>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</si>
  <si>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</si>
  <si>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</si>
  <si>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</si>
  <si>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</si>
  <si>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</si>
  <si>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</si>
  <si>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</si>
  <si>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</si>
  <si>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</si>
  <si>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</si>
  <si>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</si>
  <si>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</si>
  <si>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</si>
  <si>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</si>
  <si>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</si>
  <si>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</si>
  <si>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</si>
  <si>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</si>
  <si>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</si>
  <si>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</si>
  <si>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</si>
  <si>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</si>
  <si>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</si>
  <si>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</si>
  <si>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</si>
  <si>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</si>
  <si>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</si>
  <si>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</si>
  <si>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</si>
  <si>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</si>
  <si>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</si>
  <si>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</si>
  <si>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</si>
  <si>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</si>
  <si>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</si>
  <si>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</si>
  <si>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</si>
  <si>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</si>
  <si>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</si>
  <si>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</si>
  <si>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</si>
  <si>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</si>
  <si>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</si>
  <si>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</si>
  <si>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</si>
  <si>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</si>
  <si>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</si>
  <si>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</si>
  <si>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</si>
  <si>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</si>
  <si>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</si>
  <si>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</si>
  <si>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</si>
  <si>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</si>
  <si>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</si>
  <si>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</si>
  <si>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</si>
  <si>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</si>
  <si>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</si>
  <si>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</si>
  <si>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</si>
  <si>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</si>
  <si>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</si>
  <si>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</si>
  <si>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</si>
  <si>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</si>
  <si>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</si>
  <si>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</si>
  <si>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</si>
  <si>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</si>
  <si>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</si>
  <si>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</si>
  <si>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</si>
  <si>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</si>
  <si>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</si>
  <si>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</si>
  <si>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</si>
  <si>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</si>
  <si>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</si>
  <si>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</si>
  <si>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</si>
  <si>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</si>
  <si>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</si>
  <si>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</si>
  <si>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</si>
  <si>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</si>
  <si>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</si>
  <si>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</si>
  <si>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</si>
  <si>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</si>
  <si>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</si>
  <si>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</si>
  <si>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</si>
  <si>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</si>
  <si>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</si>
  <si>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</si>
  <si>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</si>
  <si>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</si>
  <si>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</si>
  <si>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</si>
  <si>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</si>
  <si>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</si>
  <si>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</si>
  <si>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</si>
  <si>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</si>
  <si>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</si>
  <si>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</si>
  <si>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</si>
  <si>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</si>
  <si>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</si>
  <si>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</si>
  <si>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</si>
  <si>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</si>
  <si>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</si>
  <si>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</si>
  <si>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</si>
  <si>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</si>
  <si>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</si>
  <si>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</si>
  <si>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</si>
  <si>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</si>
  <si>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</si>
  <si>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</si>
  <si>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</si>
  <si>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</si>
  <si>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</si>
  <si>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</si>
  <si>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</si>
  <si>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</si>
  <si>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</si>
  <si>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</si>
  <si>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</si>
  <si>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</si>
  <si>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</si>
  <si>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</si>
  <si>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</si>
  <si>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</si>
  <si>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</si>
  <si>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</si>
  <si>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</si>
  <si>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</si>
  <si>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</si>
  <si>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</si>
  <si>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</si>
  <si>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</si>
  <si>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</si>
  <si>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</si>
  <si>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</si>
  <si>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</si>
  <si>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</si>
  <si>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</si>
  <si>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</si>
  <si>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</si>
  <si>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</si>
  <si>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</si>
  <si>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</si>
  <si>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</si>
  <si>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</si>
  <si>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</si>
  <si>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</si>
  <si>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</si>
  <si>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</si>
  <si>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</si>
  <si>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</si>
  <si>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</si>
  <si>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</si>
  <si>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</si>
  <si>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</si>
  <si>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</si>
  <si>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</si>
  <si>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</si>
  <si>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</si>
  <si>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</si>
  <si>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</si>
  <si>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</si>
  <si>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</si>
  <si>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</si>
  <si>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</si>
  <si>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</si>
  <si>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</si>
  <si>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</si>
  <si>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</si>
  <si>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</si>
  <si>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</si>
  <si>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</si>
  <si>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</si>
  <si>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</si>
  <si>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</si>
  <si>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</si>
  <si>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</si>
  <si>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</si>
  <si>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</si>
  <si>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</si>
  <si>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</si>
  <si>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</si>
  <si>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</si>
  <si>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</si>
  <si>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</si>
  <si>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</si>
  <si>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</si>
  <si>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</si>
  <si>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</si>
  <si>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</si>
  <si>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</si>
  <si>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</si>
  <si>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</si>
  <si>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</si>
  <si>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</si>
  <si>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</si>
  <si>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</si>
  <si>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</si>
  <si>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</si>
  <si>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</si>
  <si>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</si>
  <si>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</si>
  <si>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</si>
  <si>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</si>
  <si>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</si>
  <si>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</si>
  <si>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</si>
  <si>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</si>
  <si>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</si>
  <si>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</si>
  <si>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</si>
  <si>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</si>
  <si>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</si>
  <si>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</si>
  <si>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</si>
  <si>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</si>
  <si>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</si>
  <si>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</si>
  <si>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</si>
  <si>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</si>
  <si>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</si>
  <si>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</si>
  <si>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</si>
  <si>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</si>
  <si>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</si>
  <si>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</si>
  <si>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</si>
  <si>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</si>
  <si>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</si>
  <si>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</si>
  <si>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</si>
  <si>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</si>
  <si>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</si>
  <si>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</si>
  <si>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</si>
  <si>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</si>
  <si>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</si>
  <si>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</si>
  <si>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</si>
  <si>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</si>
  <si>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</si>
  <si>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</si>
  <si>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</si>
  <si>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</si>
  <si>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</si>
  <si>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</si>
  <si>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</si>
  <si>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</si>
  <si>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</si>
  <si>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</si>
  <si>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</si>
  <si>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</si>
  <si>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</si>
  <si>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</si>
  <si>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</si>
  <si>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</si>
  <si>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</si>
  <si>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</si>
  <si>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</si>
  <si>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</si>
  <si>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</si>
  <si>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</si>
  <si>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</si>
  <si>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</si>
  <si>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</si>
  <si>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</si>
  <si>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</si>
  <si>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</si>
  <si>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</si>
  <si>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</si>
  <si>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</si>
  <si>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</si>
  <si>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</si>
  <si>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</si>
  <si>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</si>
  <si>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</si>
  <si>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</si>
  <si>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</si>
  <si>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</si>
  <si>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</si>
  <si>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</si>
  <si>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</si>
  <si>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</si>
  <si>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</si>
  <si>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</si>
  <si>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</si>
  <si>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</si>
  <si>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</si>
  <si>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</si>
  <si>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</si>
  <si>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</si>
  <si>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</si>
  <si>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</si>
  <si>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</si>
  <si>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</si>
  <si>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</si>
  <si>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</si>
  <si>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</si>
  <si>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</si>
  <si>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</si>
  <si>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</si>
  <si>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</si>
  <si>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</si>
  <si>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</si>
  <si>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</si>
  <si>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</si>
  <si>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</si>
  <si>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</si>
  <si>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</si>
  <si>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</si>
  <si>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</si>
  <si>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</si>
  <si>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</si>
  <si>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</si>
  <si>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</si>
  <si>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</si>
  <si>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</si>
  <si>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</si>
  <si>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</si>
  <si>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</si>
  <si>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</si>
  <si>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</si>
  <si>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</si>
  <si>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</si>
  <si>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</si>
  <si>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</si>
  <si>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</si>
  <si>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</si>
  <si>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</si>
  <si>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</si>
  <si>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</si>
  <si>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</si>
  <si>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</si>
  <si>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</si>
  <si>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</si>
  <si>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</si>
  <si>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</si>
  <si>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</si>
  <si>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</si>
  <si>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</si>
  <si>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</si>
  <si>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</si>
  <si>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</si>
  <si>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</si>
  <si>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</si>
  <si>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</si>
  <si>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</si>
  <si>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</si>
  <si>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</si>
  <si>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</si>
  <si>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</si>
  <si>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</si>
  <si>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</si>
  <si>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</si>
  <si>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</si>
  <si>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</si>
  <si>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</si>
  <si>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</si>
  <si>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</si>
  <si>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</si>
  <si>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</si>
  <si>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</si>
  <si>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</si>
  <si>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</si>
  <si>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</si>
  <si>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</si>
  <si>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</si>
  <si>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</si>
  <si>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</si>
  <si>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</si>
  <si>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</si>
  <si>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</si>
  <si>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</si>
  <si>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</si>
  <si>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</si>
  <si>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</si>
  <si>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</si>
  <si>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</si>
  <si>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</si>
  <si>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</si>
  <si>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</si>
  <si>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</si>
  <si>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</si>
  <si>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</si>
  <si>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</si>
  <si>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</si>
  <si>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</si>
  <si>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</si>
  <si>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</si>
  <si>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</si>
  <si>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</si>
  <si>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</si>
  <si>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</si>
  <si>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</si>
  <si>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</si>
  <si>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</si>
  <si>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</si>
  <si>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</si>
  <si>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</si>
  <si>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</si>
  <si>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</si>
  <si>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</si>
  <si>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</si>
  <si>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</si>
  <si>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</si>
  <si>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</si>
  <si>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</si>
  <si>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</si>
  <si>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</si>
  <si>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</si>
  <si>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</si>
  <si>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</si>
  <si>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</si>
  <si>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</si>
  <si>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</si>
  <si>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</si>
  <si>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</si>
  <si>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</si>
  <si>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</si>
  <si>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</si>
  <si>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</si>
  <si>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</si>
  <si>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</si>
  <si>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</si>
  <si>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</si>
  <si>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</si>
  <si>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</si>
  <si>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</si>
  <si>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</si>
  <si>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</si>
  <si>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</si>
  <si>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</si>
  <si>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</si>
  <si>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</si>
  <si>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</si>
  <si>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</si>
  <si>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</si>
  <si>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</si>
  <si>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</si>
  <si>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</si>
  <si>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</si>
  <si>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</si>
  <si>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</si>
  <si>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</si>
  <si>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</si>
  <si>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</si>
  <si>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</si>
  <si>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</si>
  <si>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</si>
  <si>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</si>
  <si>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</si>
  <si>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</si>
  <si>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</si>
  <si>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</si>
  <si>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</si>
  <si>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</si>
  <si>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</si>
  <si>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</si>
  <si>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</si>
  <si>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</si>
  <si>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</si>
  <si>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</si>
  <si>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</si>
  <si>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</si>
  <si>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</si>
  <si>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</si>
  <si>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</si>
  <si>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</si>
  <si>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</si>
  <si>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</si>
  <si>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</si>
  <si>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</si>
  <si>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</si>
  <si>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</si>
  <si>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</si>
  <si>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</si>
  <si>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</si>
  <si>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</si>
  <si>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</si>
  <si>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</si>
  <si>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</si>
  <si>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</si>
  <si>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</si>
  <si>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</si>
  <si>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</si>
  <si>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</si>
  <si>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</si>
  <si>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</si>
  <si>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</si>
  <si>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</si>
  <si>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</si>
  <si>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</si>
  <si>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</si>
  <si>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</si>
  <si>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</si>
  <si>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</si>
  <si>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</si>
  <si>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</si>
  <si>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</si>
  <si>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</si>
  <si>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</si>
  <si>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</si>
  <si>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</si>
  <si>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</si>
  <si>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</si>
  <si>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</si>
  <si>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</si>
  <si>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</si>
  <si>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</si>
  <si>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</si>
  <si>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</si>
  <si>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</si>
  <si>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</si>
  <si>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</si>
  <si>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</si>
  <si>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</si>
  <si>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</si>
  <si>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</si>
  <si>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</si>
  <si>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</si>
  <si>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</si>
  <si>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</si>
  <si>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</si>
  <si>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</si>
  <si>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</si>
  <si>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</si>
  <si>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</si>
  <si>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</si>
  <si>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</si>
  <si>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</si>
  <si>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</si>
  <si>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</si>
  <si>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</si>
  <si>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</si>
  <si>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</si>
  <si>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</si>
  <si>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</si>
  <si>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</si>
  <si>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</si>
  <si>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</si>
  <si>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</si>
  <si>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</si>
  <si>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</si>
  <si>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</si>
  <si>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</si>
  <si>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</si>
  <si>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</si>
  <si>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</si>
  <si>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</si>
  <si>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</si>
  <si>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</si>
  <si>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</si>
  <si>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</si>
  <si>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</si>
  <si>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</si>
  <si>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</si>
  <si>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</si>
  <si>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</si>
  <si>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</si>
  <si>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</si>
  <si>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</si>
  <si>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</si>
  <si>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</si>
  <si>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</si>
  <si>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</si>
  <si>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</si>
  <si>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</si>
  <si>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</si>
  <si>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</si>
  <si>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</si>
  <si>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</si>
  <si>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</si>
  <si>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</si>
  <si>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</si>
  <si>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</si>
  <si>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</si>
  <si>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</si>
  <si>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</si>
  <si>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</si>
  <si>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</si>
  <si>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</si>
  <si>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</si>
  <si>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</si>
  <si>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</si>
  <si>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</si>
  <si>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</si>
  <si>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</si>
  <si>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</si>
  <si>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</si>
  <si>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</si>
  <si>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</si>
  <si>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</si>
  <si>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</si>
  <si>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</si>
  <si>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</si>
  <si>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</si>
  <si>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</si>
  <si>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</si>
  <si>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</si>
  <si>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</si>
  <si>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</si>
  <si>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</si>
  <si>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</si>
  <si>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</si>
  <si>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</si>
  <si>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</si>
  <si>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</si>
  <si>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</si>
  <si>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</si>
  <si>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</si>
  <si>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</si>
  <si>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</si>
  <si>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</si>
  <si>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</si>
  <si>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</si>
  <si>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</si>
  <si>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</si>
  <si>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</si>
  <si>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</si>
  <si>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</si>
  <si>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</si>
  <si>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</si>
  <si>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</si>
  <si>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</si>
  <si>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</si>
  <si>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</si>
  <si>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</si>
  <si>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</si>
  <si>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</si>
  <si>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</si>
  <si>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</si>
  <si>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</si>
  <si>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</si>
  <si>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</si>
  <si>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</si>
  <si>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</si>
  <si>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</si>
  <si>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</si>
  <si>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</si>
  <si>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</si>
  <si>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</si>
  <si>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</si>
  <si>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</si>
  <si>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</si>
  <si>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</si>
  <si>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</si>
  <si>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</si>
  <si>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</si>
  <si>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</si>
  <si>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</si>
  <si>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</si>
  <si>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</si>
  <si>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</si>
  <si>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</si>
  <si>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</si>
  <si>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</si>
  <si>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</si>
  <si>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</si>
  <si>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</si>
  <si>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</si>
  <si>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</si>
  <si>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</si>
  <si>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</si>
  <si>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</si>
  <si>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</si>
  <si>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</si>
  <si>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</si>
  <si>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</si>
  <si>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</si>
  <si>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</si>
  <si>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</si>
  <si>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</si>
  <si>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</si>
  <si>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</si>
  <si>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</si>
  <si>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</si>
  <si>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</si>
  <si>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</si>
  <si>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</si>
  <si>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</si>
  <si>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</si>
  <si>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</si>
  <si>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</si>
  <si>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</si>
  <si>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</si>
  <si>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</si>
  <si>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</si>
  <si>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</si>
  <si>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</si>
  <si>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</si>
  <si>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</si>
  <si>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</si>
  <si>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</si>
  <si>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</si>
  <si>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</si>
  <si>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</si>
  <si>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</si>
  <si>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</si>
  <si>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</si>
  <si>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</si>
  <si>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</si>
  <si>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</si>
  <si>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</si>
  <si>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</si>
  <si>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</si>
  <si>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</si>
  <si>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</si>
  <si>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</si>
  <si>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</si>
  <si>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</si>
  <si>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</si>
  <si>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</si>
  <si>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</si>
  <si>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</si>
  <si>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</si>
  <si>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</si>
  <si>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</si>
  <si>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</si>
  <si>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</si>
  <si>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</si>
  <si>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</si>
  <si>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</si>
  <si>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</si>
  <si>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</si>
  <si>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</si>
  <si>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</si>
  <si>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</si>
  <si>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</si>
  <si>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</si>
  <si>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</si>
  <si>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</si>
  <si>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</si>
  <si>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</si>
  <si>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</si>
  <si>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</si>
  <si>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</si>
  <si>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</si>
  <si>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</si>
  <si>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</si>
  <si>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</si>
  <si>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</si>
  <si>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</si>
  <si>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</si>
  <si>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</si>
  <si>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</si>
  <si>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</si>
  <si>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</si>
  <si>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</si>
  <si>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</si>
  <si>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</si>
  <si>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</si>
  <si>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</si>
  <si>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</si>
  <si>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</si>
  <si>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</si>
  <si>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</si>
  <si>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</si>
  <si>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</si>
  <si>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</si>
  <si>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</si>
  <si>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</si>
  <si>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</si>
  <si>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</si>
  <si>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</si>
  <si>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</si>
  <si>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</si>
  <si>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</si>
  <si>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</si>
  <si>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</si>
  <si>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</si>
  <si>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</si>
  <si>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</si>
  <si>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</si>
  <si>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</si>
  <si>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</si>
  <si>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</si>
  <si>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</si>
  <si>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</si>
  <si>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</si>
  <si>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</si>
  <si>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</si>
  <si>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</si>
  <si>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</si>
  <si>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</si>
  <si>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</si>
  <si>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</si>
  <si>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</si>
  <si>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</si>
  <si>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</si>
  <si>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</si>
  <si>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</si>
  <si>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</si>
  <si>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</si>
  <si>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</si>
  <si>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</si>
  <si>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</si>
  <si>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</si>
  <si>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</si>
  <si>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</si>
  <si>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</si>
  <si>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</si>
  <si>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</si>
  <si>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</si>
  <si>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</si>
  <si>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</si>
  <si>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</si>
  <si>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</si>
  <si>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</si>
  <si>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</si>
  <si>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</si>
  <si>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</si>
  <si>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</si>
  <si>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</si>
  <si>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</si>
  <si>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</si>
  <si>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</si>
  <si>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</si>
  <si>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</si>
  <si>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</si>
  <si>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</si>
  <si>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</si>
  <si>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</si>
  <si>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</si>
  <si>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</si>
  <si>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</si>
  <si>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</si>
  <si>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</si>
  <si>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</si>
  <si>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</si>
  <si>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</si>
  <si>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</si>
  <si>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</si>
  <si>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</si>
  <si>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</si>
  <si>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</si>
  <si>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</si>
  <si>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</si>
  <si>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</si>
  <si>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</si>
  <si>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</si>
  <si>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</si>
  <si>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</si>
  <si>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</si>
  <si>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</si>
  <si>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</si>
  <si>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</si>
  <si>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</si>
  <si>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</si>
  <si>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</si>
  <si>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</si>
  <si>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</si>
  <si>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</si>
  <si>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</si>
  <si>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</si>
  <si>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</si>
  <si>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</si>
  <si>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</si>
  <si>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</si>
  <si>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</si>
  <si>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</si>
  <si>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</si>
  <si>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</si>
  <si>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</si>
  <si>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</si>
  <si>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</si>
  <si>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</si>
  <si>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</si>
  <si>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</si>
  <si>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</si>
  <si>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</si>
  <si>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</si>
  <si>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</si>
  <si>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</si>
  <si>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</si>
  <si>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</si>
  <si>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</si>
  <si>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</si>
  <si>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</si>
  <si>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</si>
  <si>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</si>
  <si>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</si>
  <si>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</si>
  <si>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</si>
  <si>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</si>
  <si>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</si>
  <si>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</si>
  <si>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</si>
  <si>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</si>
  <si>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</si>
  <si>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</si>
  <si>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</si>
  <si>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</si>
  <si>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</si>
  <si>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</si>
  <si>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</si>
  <si>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</si>
  <si>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</si>
  <si>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</si>
  <si>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</si>
  <si>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</si>
  <si>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</si>
  <si>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</si>
  <si>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</si>
  <si>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</si>
  <si>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</si>
  <si>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</si>
  <si>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</si>
  <si>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</si>
  <si>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</si>
  <si>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</si>
  <si>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</si>
  <si>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</si>
  <si>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</si>
  <si>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</si>
  <si>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</si>
  <si>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</si>
  <si>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</si>
  <si>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</si>
  <si>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</si>
  <si>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</si>
  <si>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</si>
  <si>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</si>
  <si>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</si>
  <si>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</si>
  <si>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</si>
  <si>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</si>
  <si>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</si>
  <si>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</si>
  <si>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</si>
  <si>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</si>
  <si>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</si>
  <si>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</si>
  <si>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</si>
  <si>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</si>
  <si>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</si>
  <si>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</si>
  <si>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</si>
  <si>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</si>
  <si>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</si>
  <si>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</si>
  <si>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</si>
  <si>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</si>
  <si>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</si>
  <si>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</si>
  <si>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</si>
  <si>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</si>
  <si>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</si>
  <si>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</si>
  <si>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</si>
  <si>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</si>
  <si>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</si>
  <si>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</si>
  <si>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</si>
  <si>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</si>
  <si>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</si>
  <si>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</si>
  <si>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</si>
  <si>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</si>
  <si>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</si>
  <si>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</si>
  <si>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</si>
  <si>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</si>
  <si>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</si>
  <si>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</si>
  <si>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</si>
  <si>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</si>
  <si>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</si>
  <si>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</si>
  <si>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</si>
  <si>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</si>
  <si>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</si>
  <si>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</si>
  <si>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</si>
  <si>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</si>
  <si>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</si>
  <si>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</si>
  <si>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</si>
  <si>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</si>
  <si>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</si>
  <si>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</si>
  <si>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</si>
  <si>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</si>
  <si>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</si>
  <si>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</si>
  <si>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</si>
  <si>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</si>
  <si>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</si>
  <si>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</si>
  <si>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</si>
  <si>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</si>
  <si>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</si>
  <si>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</si>
  <si>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</si>
  <si>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</si>
  <si>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</si>
  <si>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</si>
  <si>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</si>
  <si>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</si>
  <si>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</si>
  <si>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</si>
  <si>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</si>
  <si>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</si>
  <si>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</si>
  <si>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</si>
  <si>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</si>
  <si>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</si>
  <si>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</si>
  <si>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</si>
  <si>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</si>
  <si>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</si>
  <si>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</si>
  <si>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</si>
  <si>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</si>
  <si>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</si>
  <si>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</si>
  <si>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</si>
  <si>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</si>
  <si>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</si>
  <si>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</si>
  <si>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</si>
  <si>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</si>
  <si>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</si>
  <si>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</si>
  <si>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</si>
  <si>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</si>
  <si>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</si>
  <si>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</si>
  <si>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</si>
  <si>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</si>
  <si>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</si>
  <si>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</si>
  <si>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</si>
  <si>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</si>
  <si>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</si>
  <si>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</si>
  <si>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</si>
  <si>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</si>
  <si>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</si>
  <si>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</si>
  <si>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</si>
  <si>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</si>
  <si>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</si>
  <si>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</si>
  <si>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</si>
  <si>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</si>
  <si>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</si>
  <si>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</si>
  <si>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</si>
  <si>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</si>
  <si>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</si>
  <si>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</si>
  <si>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</si>
  <si>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</si>
  <si>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</si>
  <si>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</si>
  <si>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</si>
  <si>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</si>
  <si>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</si>
  <si>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</si>
  <si>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</si>
  <si>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</si>
  <si>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</si>
  <si>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</si>
  <si>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</si>
  <si>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</si>
  <si>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</si>
  <si>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</si>
  <si>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</si>
  <si>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</si>
  <si>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</si>
  <si>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</si>
  <si>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</si>
  <si>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</si>
  <si>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</si>
  <si>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</si>
  <si>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</si>
  <si>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</si>
  <si>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</si>
  <si>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</si>
  <si>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</si>
  <si>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</si>
  <si>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</si>
  <si>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</si>
  <si>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</si>
  <si>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</si>
  <si>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</si>
  <si>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</si>
  <si>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</si>
  <si>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</si>
  <si>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</si>
  <si>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</si>
  <si>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</si>
  <si>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</si>
  <si>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</si>
  <si>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</si>
  <si>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</si>
  <si>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</si>
  <si>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</si>
  <si>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</si>
  <si>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</si>
  <si>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</si>
  <si>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</si>
  <si>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</si>
  <si>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</si>
  <si>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</si>
  <si>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</si>
  <si>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</si>
  <si>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</si>
  <si>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</si>
  <si>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</si>
  <si>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</si>
  <si>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</si>
  <si>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</si>
  <si>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</si>
  <si>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</si>
  <si>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</si>
  <si>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</si>
  <si>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</si>
  <si>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</si>
  <si>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</si>
  <si>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</si>
  <si>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</si>
  <si>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</si>
  <si>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</si>
  <si>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</si>
  <si>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</si>
  <si>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</si>
  <si>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</si>
  <si>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</si>
  <si>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</si>
  <si>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</si>
  <si>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</si>
  <si>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</si>
  <si>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</si>
  <si>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</si>
  <si>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</si>
  <si>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</si>
  <si>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</si>
  <si>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</si>
  <si>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</si>
  <si>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</si>
  <si>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</si>
  <si>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</si>
  <si>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</si>
  <si>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</si>
  <si>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</si>
  <si>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</si>
  <si>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</si>
  <si>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</si>
  <si>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</si>
  <si>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</si>
  <si>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</si>
  <si>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</si>
  <si>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</si>
  <si>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</si>
  <si>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</si>
  <si>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</si>
  <si>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</si>
  <si>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</si>
  <si>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</si>
  <si>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</si>
  <si>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</si>
  <si>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</si>
  <si>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</si>
  <si>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</si>
  <si>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</si>
  <si>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</si>
  <si>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</si>
  <si>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</si>
  <si>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</si>
  <si>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</si>
  <si>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</si>
  <si>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</si>
  <si>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</si>
  <si>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</si>
  <si>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</si>
  <si>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</si>
  <si>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</si>
  <si>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</si>
  <si>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</si>
  <si>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</si>
  <si>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</si>
  <si>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</si>
  <si>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</si>
  <si>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</si>
  <si>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</si>
  <si>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</si>
  <si>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</si>
  <si>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</si>
  <si>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</si>
  <si>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</si>
  <si>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</si>
  <si>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</si>
  <si>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</si>
  <si>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</si>
  <si>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</si>
  <si>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</si>
  <si>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</si>
  <si>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</si>
  <si>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</si>
  <si>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</si>
  <si>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</si>
  <si>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</si>
  <si>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</si>
  <si>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</si>
  <si>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</si>
  <si>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</si>
  <si>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</si>
  <si>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</si>
  <si>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</si>
  <si>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</si>
  <si>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</si>
  <si>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</si>
  <si>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</si>
  <si>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</si>
  <si>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</si>
  <si>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</si>
  <si>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</si>
  <si>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</si>
  <si>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</si>
  <si>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</si>
  <si>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</si>
  <si>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</si>
  <si>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</si>
  <si>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</si>
  <si>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</si>
  <si>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</si>
  <si>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</si>
  <si>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</si>
  <si>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</si>
  <si>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</si>
  <si>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</si>
  <si>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</si>
  <si>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</si>
  <si>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</si>
  <si>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</si>
  <si>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</si>
  <si>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</si>
  <si>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</si>
  <si>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</si>
  <si>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</si>
  <si>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</si>
  <si>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</si>
  <si>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</si>
  <si>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</si>
  <si>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</si>
  <si>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</si>
  <si>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</si>
  <si>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</si>
  <si>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</si>
  <si>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</si>
  <si>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</si>
  <si>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</si>
  <si>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</si>
  <si>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</si>
  <si>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</si>
  <si>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</si>
  <si>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</si>
  <si>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</si>
  <si>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</si>
  <si>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</si>
  <si>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</si>
  <si>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</si>
  <si>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</si>
  <si>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</si>
  <si>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</si>
  <si>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</si>
  <si>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</si>
  <si>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</si>
  <si>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</si>
  <si>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</si>
  <si>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</si>
  <si>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</si>
  <si>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</si>
  <si>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</si>
  <si>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</si>
  <si>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</si>
  <si>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</si>
  <si>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</si>
  <si>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</si>
  <si>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</si>
  <si>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</si>
  <si>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</si>
  <si>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</si>
  <si>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</si>
  <si>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</si>
  <si>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</si>
  <si>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</si>
  <si>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</si>
  <si>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</si>
  <si>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</si>
  <si>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</si>
  <si>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</si>
  <si>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</si>
  <si>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</si>
  <si>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</si>
  <si>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</si>
  <si>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</si>
  <si>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</si>
  <si>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</si>
  <si>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</si>
  <si>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</si>
  <si>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</si>
  <si>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</si>
  <si>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</si>
  <si>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</si>
  <si>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</si>
  <si>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</si>
  <si>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</si>
  <si>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</si>
  <si>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</si>
  <si>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</si>
  <si>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</si>
  <si>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</si>
  <si>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</si>
  <si>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</si>
  <si>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</si>
  <si>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</si>
  <si>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</si>
  <si>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</si>
  <si>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</si>
  <si>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</si>
  <si>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</si>
  <si>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</si>
  <si>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</si>
  <si>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</si>
  <si>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</si>
  <si>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</si>
  <si>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</si>
  <si>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</si>
  <si>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</si>
  <si>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</si>
  <si>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</si>
  <si>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</si>
  <si>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</si>
  <si>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</si>
  <si>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</si>
  <si>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</si>
  <si>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</si>
  <si>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</si>
  <si>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</si>
  <si>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</si>
  <si>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</si>
  <si>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</si>
  <si>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</si>
  <si>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</si>
  <si>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</si>
  <si>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</si>
  <si>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</si>
  <si>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</si>
  <si>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</si>
  <si>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</si>
  <si>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</si>
  <si>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</si>
  <si>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</si>
  <si>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</si>
  <si>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</si>
  <si>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</si>
  <si>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</si>
  <si>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</si>
  <si>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</si>
  <si>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</si>
  <si>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</si>
  <si>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</si>
  <si>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</si>
  <si>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</si>
  <si>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</si>
  <si>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</si>
  <si>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</si>
  <si>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</si>
  <si>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</si>
  <si>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</si>
  <si>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</si>
  <si>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</si>
  <si>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</si>
  <si>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</si>
  <si>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</si>
  <si>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</si>
  <si>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</si>
  <si>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</si>
  <si>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</si>
  <si>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</si>
  <si>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</si>
  <si>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</si>
  <si>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</si>
  <si>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</si>
  <si>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</si>
  <si>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</si>
  <si>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</si>
  <si>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</si>
  <si>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</si>
  <si>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</si>
  <si>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</si>
  <si>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</si>
  <si>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</si>
  <si>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</si>
  <si>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</si>
  <si>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</si>
  <si>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</si>
  <si>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</si>
  <si>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</si>
  <si>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</si>
  <si>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</si>
  <si>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</si>
  <si>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</si>
  <si>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</si>
  <si>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</si>
  <si>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</si>
  <si>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</si>
  <si>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</si>
  <si>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</si>
  <si>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</si>
  <si>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</si>
  <si>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</si>
  <si>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</si>
  <si>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</si>
  <si>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</si>
  <si>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</si>
  <si>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</si>
  <si>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</si>
  <si>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</si>
  <si>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</si>
  <si>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</si>
  <si>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</si>
  <si>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</si>
  <si>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</si>
  <si>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</si>
  <si>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</si>
  <si>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</si>
  <si>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</si>
  <si>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</si>
  <si>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</si>
  <si>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</si>
  <si>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</si>
  <si>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</si>
  <si>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</si>
  <si>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</si>
  <si>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</si>
  <si>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</si>
  <si>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</si>
  <si>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</si>
  <si>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</si>
  <si>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</si>
  <si>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</si>
  <si>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</si>
  <si>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</si>
  <si>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</si>
  <si>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</si>
  <si>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</si>
  <si>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</si>
  <si>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</si>
  <si>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</si>
  <si>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</si>
  <si>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</si>
  <si>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</si>
  <si>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</si>
  <si>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</si>
  <si>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</si>
  <si>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</si>
  <si>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</si>
  <si>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</si>
  <si>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</si>
  <si>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</si>
  <si>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</si>
  <si>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</si>
  <si>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</si>
  <si>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</si>
  <si>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</si>
  <si>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</si>
  <si>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</si>
  <si>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</si>
  <si>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</si>
  <si>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</si>
  <si>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</si>
  <si>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</si>
  <si>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</si>
  <si>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</si>
  <si>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</si>
  <si>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</si>
  <si>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</si>
  <si>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</si>
  <si>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</si>
  <si>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</si>
  <si>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</si>
  <si>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</si>
  <si>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</si>
  <si>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</si>
  <si>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</si>
  <si>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</si>
  <si>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</si>
  <si>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</si>
  <si>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</si>
  <si>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</si>
  <si>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</si>
  <si>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</si>
  <si>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</si>
  <si>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</si>
  <si>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</si>
  <si>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</si>
  <si>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</si>
  <si>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</si>
  <si>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</si>
  <si>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</si>
  <si>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</si>
  <si>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</si>
  <si>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</si>
  <si>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</si>
  <si>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</si>
  <si>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</si>
  <si>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</si>
  <si>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</si>
  <si>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</si>
  <si>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</si>
  <si>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</si>
  <si>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</si>
  <si>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</si>
  <si>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</si>
  <si>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</si>
  <si>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</si>
  <si>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</si>
  <si>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</si>
  <si>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</si>
  <si>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</si>
  <si>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</si>
  <si>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</si>
  <si>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</si>
  <si>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</si>
  <si>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</si>
  <si>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</si>
  <si>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</si>
  <si>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</si>
  <si>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</si>
  <si>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</si>
  <si>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</si>
  <si>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</si>
  <si>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</si>
  <si>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</si>
  <si>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</si>
  <si>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</si>
  <si>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</si>
  <si>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</si>
  <si>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</si>
  <si>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</si>
  <si>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</si>
  <si>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</si>
  <si>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</si>
  <si>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</si>
  <si>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</si>
  <si>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</si>
  <si>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</si>
  <si>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</si>
  <si>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</si>
  <si>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</si>
  <si>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</si>
  <si>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</si>
  <si>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</si>
  <si>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</si>
  <si>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</si>
  <si>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</si>
  <si>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</si>
  <si>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</si>
  <si>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</si>
  <si>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</si>
  <si>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</si>
  <si>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</si>
  <si>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</si>
  <si>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</si>
  <si>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</si>
  <si>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</si>
  <si>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</si>
  <si>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</si>
  <si>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</si>
  <si>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</si>
  <si>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</si>
  <si>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</si>
  <si>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</si>
  <si>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</si>
  <si>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</si>
  <si>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</si>
  <si>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</si>
  <si>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</si>
  <si>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</si>
  <si>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</si>
  <si>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</si>
  <si>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</si>
  <si>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</si>
  <si>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</si>
  <si>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</si>
  <si>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</si>
  <si>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</si>
  <si>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</si>
  <si>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</si>
  <si>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</si>
  <si>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</si>
  <si>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</si>
  <si>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</si>
  <si>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</si>
  <si>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</si>
  <si>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</si>
  <si>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</si>
  <si>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</si>
  <si>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</si>
  <si>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</si>
  <si>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</si>
  <si>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</si>
  <si>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</si>
  <si>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</si>
  <si>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</si>
  <si>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</si>
  <si>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</si>
  <si>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</si>
  <si>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</si>
  <si>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</si>
  <si>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</si>
  <si>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</si>
  <si>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</si>
  <si>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</si>
  <si>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</si>
  <si>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</si>
  <si>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</si>
  <si>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</si>
  <si>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</si>
  <si>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</si>
  <si>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</si>
  <si>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</si>
  <si>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</si>
  <si>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</si>
  <si>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</si>
  <si>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</si>
  <si>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</si>
  <si>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</si>
  <si>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</si>
  <si>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</si>
  <si>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</si>
  <si>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</si>
  <si>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</si>
  <si>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</si>
  <si>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</si>
  <si>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</si>
  <si>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</si>
  <si>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</si>
  <si>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</si>
  <si>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</si>
  <si>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</si>
  <si>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</si>
  <si>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</si>
  <si>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</si>
  <si>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</si>
  <si>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</si>
  <si>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</si>
  <si>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</si>
  <si>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</si>
  <si>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</si>
  <si>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</si>
  <si>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</si>
  <si>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</si>
  <si>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</si>
  <si>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</si>
  <si>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</si>
  <si>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</si>
  <si>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</si>
  <si>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</si>
  <si>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</si>
  <si>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</si>
  <si>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</si>
  <si>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</si>
  <si>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</si>
  <si>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</si>
  <si>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</si>
  <si>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</si>
  <si>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</si>
  <si>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</si>
  <si>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</si>
  <si>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</si>
  <si>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</si>
  <si>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</si>
  <si>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</si>
  <si>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</si>
  <si>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</si>
  <si>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</si>
  <si>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</si>
  <si>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</si>
  <si>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</si>
  <si>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</si>
  <si>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</si>
  <si>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</si>
  <si>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</si>
  <si>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</si>
  <si>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</si>
  <si>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</si>
  <si>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</si>
  <si>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</si>
  <si>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</si>
  <si>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</si>
  <si>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</si>
  <si>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</si>
  <si>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</si>
  <si>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</si>
  <si>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</si>
  <si>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</si>
  <si>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</si>
  <si>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</si>
  <si>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</si>
  <si>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</si>
  <si>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</si>
  <si>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</si>
  <si>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</si>
  <si>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</si>
  <si>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</si>
  <si>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</si>
  <si>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</si>
  <si>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</si>
  <si>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</si>
  <si>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</si>
  <si>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</si>
  <si>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</si>
  <si>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</si>
  <si>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</si>
  <si>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</si>
  <si>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</si>
  <si>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</si>
  <si>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</si>
  <si>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</si>
  <si>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</si>
  <si>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</si>
  <si>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</si>
  <si>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</si>
  <si>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</si>
  <si>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</si>
  <si>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</si>
  <si>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</si>
  <si>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</si>
  <si>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</si>
  <si>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</si>
  <si>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</si>
  <si>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</si>
  <si>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</si>
  <si>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</si>
  <si>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</si>
  <si>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</si>
  <si>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</si>
  <si>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</si>
  <si>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</si>
  <si>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</si>
  <si>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</si>
  <si>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</si>
  <si>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</si>
  <si>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</si>
  <si>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</si>
  <si>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</si>
  <si>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</si>
  <si>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</si>
  <si>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</si>
  <si>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</si>
  <si>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</si>
  <si>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</si>
  <si>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</si>
  <si>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</si>
  <si>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</si>
  <si>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</si>
  <si>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</si>
  <si>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</si>
  <si>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</si>
  <si>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</si>
  <si>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</si>
  <si>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</si>
  <si>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</si>
  <si>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</si>
  <si>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</si>
  <si>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</si>
  <si>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</si>
  <si>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</si>
  <si>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</si>
  <si>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</si>
  <si>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</si>
  <si>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</si>
  <si>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</si>
  <si>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</si>
  <si>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</si>
  <si>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</si>
  <si>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</si>
  <si>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</si>
  <si>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</si>
  <si>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</si>
  <si>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</si>
  <si>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</si>
  <si>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</si>
  <si>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</si>
  <si>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</si>
  <si>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</si>
  <si>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</si>
  <si>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</si>
  <si>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</si>
  <si>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</si>
  <si>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</si>
  <si>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</si>
  <si>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</si>
  <si>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</si>
  <si>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</si>
  <si>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</si>
  <si>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</si>
  <si>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</si>
  <si>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</si>
  <si>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</si>
  <si>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</si>
  <si>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</si>
  <si>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</si>
  <si>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</si>
  <si>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</si>
  <si>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</si>
  <si>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</si>
  <si>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</si>
  <si>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</si>
  <si>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</si>
  <si>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</si>
  <si>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</si>
  <si>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</si>
  <si>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</si>
  <si>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</si>
  <si>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</si>
  <si>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</si>
  <si>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</si>
  <si>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</si>
  <si>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</si>
  <si>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</si>
  <si>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</si>
  <si>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</si>
  <si>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</si>
  <si>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</si>
  <si>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</si>
  <si>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</si>
  <si>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</si>
  <si>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</si>
  <si>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</si>
  <si>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</si>
  <si>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</si>
  <si>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</si>
  <si>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</si>
  <si>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</si>
  <si>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</si>
  <si>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</si>
  <si>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</si>
  <si>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</si>
  <si>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</si>
  <si>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</si>
  <si>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</si>
  <si>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</si>
  <si>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</si>
  <si>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</si>
  <si>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</si>
  <si>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</si>
  <si>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</si>
  <si>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</si>
  <si>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</si>
  <si>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</si>
  <si>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</si>
  <si>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</si>
  <si>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</si>
  <si>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</si>
  <si>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</si>
  <si>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</si>
  <si>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</si>
  <si>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</si>
  <si>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</si>
  <si>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</si>
  <si>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</si>
  <si>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</si>
  <si>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</si>
  <si>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</si>
  <si>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</si>
  <si>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</si>
  <si>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</si>
  <si>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</si>
  <si>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</si>
  <si>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</si>
  <si>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</si>
  <si>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</si>
  <si>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</si>
  <si>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</si>
  <si>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</si>
  <si>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</si>
  <si>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</si>
  <si>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</si>
  <si>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</si>
  <si>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</si>
  <si>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</si>
  <si>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</si>
  <si>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</si>
  <si>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</si>
  <si>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</si>
  <si>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</si>
  <si>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</si>
  <si>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</si>
  <si>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</si>
  <si>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</si>
  <si>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</si>
  <si>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</si>
  <si>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</si>
  <si>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</si>
  <si>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</si>
  <si>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</si>
  <si>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</si>
  <si>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</si>
  <si>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</si>
  <si>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</si>
  <si>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</si>
  <si>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</si>
  <si>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</si>
  <si>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</si>
  <si>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</si>
  <si>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</si>
  <si>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</si>
  <si>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</si>
  <si>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</si>
  <si>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</si>
  <si>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</si>
  <si>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</si>
  <si>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</si>
  <si>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</si>
  <si>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</si>
  <si>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</si>
  <si>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</si>
  <si>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</si>
  <si>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</si>
  <si>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</si>
  <si>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</si>
  <si>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</si>
  <si>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</si>
  <si>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</si>
  <si>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</si>
  <si>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</si>
  <si>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</si>
  <si>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</si>
  <si>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</si>
  <si>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</si>
  <si>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</si>
  <si>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</si>
  <si>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</si>
  <si>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</si>
  <si>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</si>
  <si>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</si>
  <si>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</si>
  <si>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</si>
  <si>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</si>
  <si>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</si>
  <si>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</si>
  <si>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</si>
  <si>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</si>
  <si>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</si>
  <si>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</si>
  <si>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</si>
  <si>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</si>
  <si>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</si>
  <si>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</si>
  <si>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</si>
  <si>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</si>
  <si>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</si>
  <si>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</si>
  <si>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</si>
  <si>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</si>
  <si>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</si>
  <si>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</si>
  <si>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</si>
  <si>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</si>
  <si>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</si>
  <si>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</si>
  <si>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</si>
  <si>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</si>
  <si>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</si>
  <si>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</si>
  <si>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</si>
  <si>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</si>
  <si>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</si>
  <si>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</si>
  <si>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</si>
  <si>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</si>
  <si>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</si>
  <si>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</si>
  <si>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</si>
  <si>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</si>
  <si>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</si>
  <si>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</si>
  <si>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</si>
  <si>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</si>
  <si>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</si>
  <si>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</si>
  <si>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</si>
  <si>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</si>
  <si>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</si>
  <si>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</si>
  <si>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</si>
  <si>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</si>
  <si>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</si>
  <si>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</si>
  <si>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</si>
  <si>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</si>
  <si>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</si>
  <si>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</si>
  <si>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</si>
  <si>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</si>
  <si>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</si>
  <si>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</si>
  <si>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</si>
  <si>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</si>
  <si>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</si>
  <si>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</si>
  <si>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</si>
  <si>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</si>
  <si>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</si>
  <si>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</si>
  <si>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</si>
  <si>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</si>
  <si>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</si>
  <si>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</si>
  <si>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</si>
  <si>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</si>
  <si>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</si>
  <si>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</si>
  <si>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</si>
  <si>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</si>
  <si>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</si>
  <si>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</si>
  <si>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</si>
  <si>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</si>
  <si>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</si>
  <si>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</si>
  <si>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</si>
  <si>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</si>
  <si>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</si>
  <si>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</si>
  <si>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</si>
  <si>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</si>
  <si>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</si>
  <si>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</si>
  <si>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</si>
  <si>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</si>
  <si>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</si>
  <si>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</si>
  <si>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</si>
  <si>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</si>
  <si>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</si>
  <si>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</si>
  <si>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</si>
  <si>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</si>
  <si>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</si>
  <si>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</si>
  <si>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</si>
  <si>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</si>
  <si>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</si>
  <si>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</si>
  <si>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</si>
  <si>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</si>
  <si>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</si>
  <si>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</si>
  <si>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</si>
  <si>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</si>
  <si>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</si>
  <si>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</si>
  <si>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</si>
  <si>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</si>
  <si>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</si>
  <si>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</si>
  <si>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</si>
  <si>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</si>
  <si>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</si>
  <si>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</si>
  <si>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</si>
  <si>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</si>
  <si>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</si>
  <si>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</si>
  <si>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</si>
  <si>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</si>
  <si>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</si>
  <si>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</si>
  <si>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</si>
  <si>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</si>
  <si>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</si>
  <si>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</si>
  <si>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</si>
  <si>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</si>
  <si>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</si>
  <si>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</si>
  <si>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</si>
  <si>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</si>
  <si>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</si>
  <si>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</si>
  <si>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</si>
  <si>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</si>
  <si>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</si>
  <si>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</si>
  <si>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</si>
  <si>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</si>
  <si>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</si>
  <si>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</si>
  <si>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</si>
  <si>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</si>
  <si>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</si>
  <si>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</si>
  <si>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</si>
  <si>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</si>
  <si>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</si>
  <si>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</si>
  <si>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</si>
  <si>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</si>
  <si>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</si>
  <si>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</si>
  <si>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</si>
  <si>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</si>
  <si>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</si>
  <si>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</si>
  <si>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</si>
  <si>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</si>
  <si>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</si>
  <si>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</si>
  <si>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</si>
  <si>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</si>
  <si>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</si>
  <si>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</si>
  <si>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</si>
  <si>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</si>
  <si>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</si>
  <si>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</si>
  <si>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</si>
  <si>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</si>
  <si>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</si>
  <si>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</si>
  <si>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</si>
  <si>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</si>
  <si>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</si>
  <si>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</si>
  <si>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</si>
  <si>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</si>
  <si>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</si>
  <si>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</si>
  <si>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</si>
  <si>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</si>
  <si>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</si>
  <si>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</si>
  <si>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</si>
  <si>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</si>
  <si>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</si>
  <si>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</si>
  <si>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</si>
  <si>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</si>
  <si>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</si>
  <si>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</si>
  <si>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</si>
  <si>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</si>
  <si>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</si>
  <si>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</si>
  <si>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</si>
  <si>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</si>
  <si>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</si>
  <si>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</si>
  <si>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</si>
  <si>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</si>
  <si>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</si>
  <si>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</si>
  <si>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</si>
  <si>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</si>
  <si>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</si>
  <si>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</si>
  <si>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</si>
  <si>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</si>
  <si>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</si>
  <si>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</si>
  <si>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</si>
  <si>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</si>
  <si>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</si>
  <si>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</si>
  <si>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</si>
  <si>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</si>
  <si>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</si>
  <si>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</si>
  <si>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</si>
  <si>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</si>
  <si>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</si>
  <si>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</si>
  <si>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</si>
  <si>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</si>
  <si>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</si>
  <si>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</si>
  <si>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</si>
  <si>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</si>
  <si>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</si>
  <si>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</si>
  <si>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</si>
  <si>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</si>
  <si>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</si>
  <si>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</si>
  <si>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</si>
  <si>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</si>
  <si>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</si>
  <si>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</si>
  <si>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</si>
  <si>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</si>
  <si>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</si>
  <si>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</si>
  <si>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</si>
  <si>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</si>
  <si>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</si>
  <si>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</si>
  <si>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</si>
  <si>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</si>
  <si>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</si>
  <si>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</si>
  <si>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</si>
  <si>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</si>
  <si>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</si>
  <si>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</si>
  <si>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</si>
  <si>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</si>
  <si>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</si>
  <si>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</si>
  <si>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</si>
  <si>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</si>
  <si>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</si>
  <si>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</si>
  <si>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</si>
  <si>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</si>
  <si>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</si>
  <si>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</si>
  <si>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</si>
  <si>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</si>
  <si>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</si>
  <si>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</si>
  <si>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</si>
  <si>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</si>
  <si>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</si>
  <si>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</si>
  <si>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</si>
  <si>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</si>
  <si>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</si>
  <si>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</si>
  <si>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</si>
  <si>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</si>
  <si>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</si>
  <si>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</si>
  <si>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</si>
  <si>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</si>
  <si>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</si>
  <si>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</si>
  <si>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</si>
  <si>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</si>
  <si>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</si>
  <si>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</si>
  <si>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</si>
  <si>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</si>
  <si>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</si>
  <si>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</si>
  <si>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</si>
  <si>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</si>
  <si>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</si>
  <si>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</si>
  <si>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</si>
  <si>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</si>
  <si>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</si>
  <si>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</si>
  <si>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</si>
  <si>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</si>
  <si>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</si>
  <si>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</si>
  <si>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</si>
  <si>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</si>
  <si>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</si>
  <si>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</si>
  <si>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</si>
  <si>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</si>
  <si>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</si>
  <si>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</si>
  <si>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</si>
  <si>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</si>
  <si>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</si>
  <si>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</si>
  <si>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</si>
  <si>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</si>
  <si>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</si>
  <si>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</si>
  <si>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</si>
  <si>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</si>
  <si>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</si>
  <si>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</si>
  <si>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</si>
  <si>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</si>
  <si>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</si>
  <si>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</si>
  <si>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</si>
  <si>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</si>
  <si>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</si>
  <si>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</si>
  <si>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</si>
  <si>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</si>
  <si>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</si>
  <si>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</si>
  <si>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</si>
  <si>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</si>
  <si>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</si>
  <si>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</si>
  <si>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</si>
  <si>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</si>
  <si>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</si>
  <si>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</si>
  <si>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</si>
  <si>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</si>
  <si>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</si>
  <si>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</si>
  <si>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</si>
  <si>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</si>
  <si>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</si>
  <si>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</si>
  <si>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</si>
  <si>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</si>
  <si>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</si>
  <si>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</si>
  <si>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</si>
  <si>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</si>
  <si>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</si>
  <si>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</si>
  <si>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</si>
  <si>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</si>
  <si>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</si>
  <si>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</si>
  <si>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</si>
  <si>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</si>
  <si>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</si>
  <si>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</si>
  <si>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</si>
  <si>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</si>
  <si>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</si>
  <si>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</si>
  <si>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</si>
  <si>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</si>
  <si>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</si>
  <si>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</si>
  <si>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</si>
  <si>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</si>
  <si>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</si>
  <si>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</si>
  <si>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</si>
  <si>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</si>
  <si>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</si>
  <si>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</si>
  <si>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</si>
  <si>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</si>
  <si>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</si>
  <si>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</si>
  <si>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</si>
  <si>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</si>
  <si>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</si>
  <si>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</si>
  <si>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</si>
  <si>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</si>
  <si>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</si>
  <si>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</si>
  <si>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</si>
  <si>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</si>
  <si>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</si>
  <si>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</si>
  <si>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</si>
  <si>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</si>
  <si>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</si>
  <si>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</si>
  <si>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</si>
  <si>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</si>
  <si>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</si>
  <si>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</si>
  <si>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</si>
  <si>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</si>
  <si>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</si>
  <si>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</si>
  <si>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</si>
  <si>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</si>
  <si>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</si>
  <si>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</si>
  <si>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</si>
  <si>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</si>
  <si>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</si>
  <si>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</si>
  <si>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</si>
  <si>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</si>
  <si>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</si>
  <si>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</si>
  <si>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</si>
  <si>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</si>
  <si>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</si>
  <si>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</si>
  <si>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</si>
  <si>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</si>
  <si>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</si>
  <si>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</si>
  <si>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</si>
  <si>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</si>
  <si>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</si>
  <si>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</si>
  <si>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</si>
  <si>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</si>
  <si>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</si>
  <si>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</si>
  <si>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</si>
  <si>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</si>
  <si>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</si>
  <si>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</si>
  <si>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</si>
  <si>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</si>
  <si>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</si>
  <si>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</si>
  <si>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</si>
  <si>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</si>
  <si>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</si>
  <si>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</si>
  <si>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</si>
  <si>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</si>
  <si>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</si>
  <si>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</si>
  <si>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</si>
  <si>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</si>
  <si>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</si>
  <si>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</si>
  <si>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</si>
  <si>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</si>
  <si>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</si>
  <si>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</si>
  <si>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</si>
  <si>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</si>
  <si>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</si>
  <si>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</si>
  <si>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</si>
  <si>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</si>
  <si>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</si>
  <si>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</si>
  <si>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</si>
  <si>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</si>
  <si>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</si>
  <si>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</si>
  <si>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</si>
  <si>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</si>
  <si>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</si>
  <si>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</si>
  <si>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</si>
  <si>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</si>
  <si>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</si>
  <si>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</si>
  <si>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</si>
  <si>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</si>
  <si>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</si>
  <si>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</si>
  <si>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</si>
  <si>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</si>
  <si>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</si>
  <si>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</si>
  <si>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</si>
  <si>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</si>
  <si>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</si>
  <si>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</si>
  <si>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</si>
  <si>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</si>
  <si>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</si>
  <si>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</si>
  <si>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</si>
  <si>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</si>
  <si>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</si>
  <si>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</si>
  <si>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</si>
  <si>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</si>
  <si>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</si>
  <si>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</si>
  <si>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</si>
  <si>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</si>
  <si>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</si>
  <si>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</si>
  <si>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</si>
  <si>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</si>
  <si>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</si>
  <si>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</si>
  <si>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</si>
  <si>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</si>
  <si>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</si>
  <si>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</si>
  <si>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</si>
  <si>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</si>
  <si>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</si>
  <si>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</si>
  <si>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</si>
  <si>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</si>
  <si>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</si>
  <si>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</si>
  <si>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</si>
  <si>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</si>
  <si>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</si>
  <si>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</si>
  <si>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</si>
  <si>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</si>
  <si>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</si>
  <si>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</si>
  <si>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</si>
  <si>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</si>
  <si>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</si>
  <si>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</si>
  <si>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</si>
  <si>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</si>
  <si>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</si>
  <si>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</si>
  <si>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</si>
  <si>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</si>
  <si>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</si>
  <si>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</si>
  <si>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</si>
  <si>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</si>
  <si>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</si>
  <si>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</si>
  <si>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</si>
  <si>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</si>
  <si>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</si>
  <si>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</si>
  <si>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</si>
  <si>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</si>
  <si>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</si>
  <si>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</si>
  <si>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</si>
  <si>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</si>
  <si>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</si>
  <si>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</si>
  <si>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</si>
  <si>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</si>
  <si>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</si>
  <si>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</si>
  <si>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</si>
  <si>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</si>
  <si>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</si>
  <si>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</si>
  <si>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</si>
  <si>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</si>
  <si>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</si>
  <si>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</si>
  <si>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</si>
  <si>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</si>
  <si>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</si>
  <si>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</si>
  <si>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</si>
  <si>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</si>
  <si>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</si>
  <si>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</si>
  <si>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</si>
  <si>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</si>
  <si>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</si>
  <si>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</si>
  <si>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</si>
  <si>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</si>
  <si>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</si>
  <si>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</si>
  <si>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</si>
  <si>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</si>
  <si>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</si>
  <si>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</si>
  <si>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</si>
  <si>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</si>
  <si>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</si>
  <si>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</si>
  <si>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</si>
  <si>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</si>
  <si>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</si>
  <si>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</si>
  <si>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</si>
  <si>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</si>
  <si>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</si>
  <si>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</si>
  <si>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</si>
  <si>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</si>
  <si>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</si>
  <si>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</si>
  <si>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</si>
  <si>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</si>
  <si>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</si>
  <si>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</si>
  <si>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</si>
  <si>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</si>
  <si>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</si>
  <si>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</si>
  <si>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</si>
  <si>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</si>
  <si>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</si>
  <si>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</si>
  <si>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</si>
  <si>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</si>
  <si>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</si>
  <si>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</si>
  <si>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</si>
  <si>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</si>
  <si>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</si>
  <si>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</si>
  <si>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</si>
  <si>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</si>
  <si>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</si>
  <si>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</si>
  <si>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</si>
  <si>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</si>
  <si>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</si>
  <si>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</si>
  <si>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</si>
  <si>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</si>
  <si>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</si>
  <si>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</si>
  <si>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</si>
  <si>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</si>
  <si>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</si>
  <si>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</si>
  <si>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</si>
  <si>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</si>
  <si>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</si>
  <si>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</si>
  <si>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</si>
  <si>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</si>
  <si>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</si>
  <si>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</si>
  <si>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</si>
  <si>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</si>
  <si>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</si>
  <si>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</si>
  <si>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</si>
  <si>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</si>
  <si>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</si>
  <si>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</si>
  <si>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</si>
  <si>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</si>
  <si>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</si>
  <si>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</si>
  <si>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</si>
  <si>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</si>
  <si>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</si>
  <si>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</si>
  <si>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</si>
  <si>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</si>
  <si>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</si>
  <si>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</si>
  <si>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</si>
  <si>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</si>
  <si>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</si>
  <si>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</si>
  <si>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</si>
  <si>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</si>
  <si>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</si>
  <si>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</si>
  <si>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</si>
  <si>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</si>
  <si>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</si>
  <si>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</si>
  <si>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</si>
  <si>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</si>
  <si>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</si>
  <si>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</si>
  <si>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</si>
  <si>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</si>
  <si>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</si>
  <si>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</si>
  <si>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</si>
  <si>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</si>
  <si>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</si>
  <si>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</si>
  <si>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</si>
  <si>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</si>
  <si>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</si>
  <si>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</si>
  <si>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</si>
  <si>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</si>
  <si>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</si>
  <si>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</si>
  <si>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</si>
  <si>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</si>
  <si>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</si>
  <si>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</si>
  <si>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</si>
  <si>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</si>
  <si>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</si>
  <si>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</si>
  <si>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</si>
  <si>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</si>
  <si>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</si>
  <si>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</si>
  <si>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</si>
  <si>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</si>
  <si>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</si>
  <si>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</si>
  <si>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</si>
  <si>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</si>
  <si>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</si>
  <si>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</si>
  <si>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</si>
  <si>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</si>
  <si>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</si>
  <si>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</si>
  <si>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</si>
  <si>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</si>
  <si>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</si>
  <si>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</si>
  <si>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</si>
  <si>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</si>
  <si>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</si>
  <si>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</si>
  <si>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</si>
  <si>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</si>
  <si>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</si>
  <si>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</si>
  <si>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</si>
  <si>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</si>
  <si>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</si>
  <si>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</si>
  <si>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</si>
  <si>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</si>
  <si>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</si>
  <si>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</si>
  <si>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</si>
  <si>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</si>
  <si>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</si>
  <si>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</si>
  <si>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</si>
  <si>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</si>
  <si>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</si>
  <si>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</si>
  <si>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</si>
  <si>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</si>
  <si>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</si>
  <si>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</si>
  <si>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</si>
  <si>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</si>
  <si>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</si>
  <si>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</si>
  <si>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</si>
  <si>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</si>
  <si>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</si>
  <si>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</si>
  <si>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</si>
  <si>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</si>
  <si>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</si>
  <si>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</si>
  <si>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</si>
  <si>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</si>
  <si>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</si>
  <si>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</si>
  <si>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</si>
  <si>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</si>
  <si>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</si>
  <si>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</si>
  <si>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</si>
  <si>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</si>
  <si>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</si>
  <si>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</si>
  <si>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</si>
  <si>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</si>
  <si>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</si>
  <si>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</si>
  <si>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</si>
  <si>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</si>
  <si>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</si>
  <si>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</si>
  <si>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</si>
  <si>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</si>
  <si>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</si>
  <si>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</si>
  <si>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</si>
  <si>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</si>
  <si>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</si>
  <si>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</si>
  <si>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</si>
  <si>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</si>
  <si>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</si>
  <si>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</si>
  <si>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</si>
  <si>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</si>
  <si>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</si>
  <si>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</si>
  <si>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</si>
  <si>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</si>
  <si>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</si>
  <si>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</si>
  <si>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</si>
  <si>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</si>
  <si>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</si>
  <si>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</si>
  <si>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</si>
  <si>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</si>
  <si>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</si>
  <si>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</si>
  <si>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</si>
  <si>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</si>
  <si>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</si>
  <si>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</si>
  <si>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</si>
  <si>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</si>
  <si>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</si>
  <si>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</si>
  <si>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</si>
  <si>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</si>
  <si>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</si>
  <si>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</si>
  <si>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</si>
  <si>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</si>
  <si>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</si>
  <si>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</si>
  <si>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</si>
  <si>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</si>
  <si>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</si>
  <si>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</si>
  <si>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</si>
  <si>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</si>
  <si>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</si>
  <si>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</si>
  <si>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</si>
  <si>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</si>
  <si>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</si>
  <si>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</si>
  <si>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</si>
  <si>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</si>
  <si>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</si>
  <si>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</si>
  <si>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</si>
  <si>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</si>
  <si>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</si>
  <si>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</si>
  <si>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</si>
  <si>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</si>
  <si>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</si>
  <si>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</si>
  <si>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</si>
  <si>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</si>
  <si>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</si>
  <si>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</si>
  <si>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</si>
  <si>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</si>
  <si>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</si>
  <si>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</si>
  <si>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</si>
  <si>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</si>
  <si>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</si>
  <si>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</si>
  <si>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</si>
  <si>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</si>
  <si>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</si>
  <si>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</si>
  <si>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</si>
  <si>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</si>
  <si>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</si>
  <si>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</si>
  <si>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</si>
  <si>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</si>
  <si>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</si>
  <si>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</si>
  <si>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</si>
  <si>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</si>
  <si>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</si>
  <si>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</si>
  <si>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</si>
  <si>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</si>
  <si>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</si>
  <si>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</si>
  <si>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</si>
  <si>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</si>
  <si>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</si>
  <si>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</si>
  <si>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</si>
  <si>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</si>
  <si>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</si>
  <si>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</si>
  <si>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</si>
  <si>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</si>
  <si>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</si>
  <si>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</si>
  <si>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</si>
  <si>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</si>
  <si>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</si>
  <si>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</si>
  <si>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</si>
  <si>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</si>
  <si>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</si>
  <si>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</si>
  <si>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</si>
  <si>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</si>
  <si>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</si>
  <si>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</si>
  <si>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</si>
  <si>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</si>
  <si>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</si>
  <si>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</si>
  <si>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</si>
  <si>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</si>
  <si>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</si>
  <si>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</si>
  <si>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</si>
  <si>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</si>
  <si>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</si>
  <si>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</si>
  <si>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</si>
  <si>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</si>
  <si>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</si>
  <si>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</si>
  <si>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</si>
  <si>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</si>
  <si>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</si>
  <si>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</si>
  <si>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</si>
  <si>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</si>
  <si>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</si>
  <si>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</si>
  <si>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</si>
  <si>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</si>
  <si>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</si>
  <si>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</si>
  <si>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</si>
  <si>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</si>
  <si>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</si>
  <si>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</si>
  <si>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</si>
  <si>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</si>
  <si>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</si>
  <si>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</si>
  <si>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</si>
  <si>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</si>
  <si>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</si>
  <si>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</si>
  <si>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</si>
  <si>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</si>
  <si>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</si>
  <si>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</si>
  <si>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</si>
  <si>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</si>
  <si>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</si>
  <si>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</si>
  <si>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</si>
  <si>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</si>
  <si>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</si>
  <si>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</si>
  <si>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</si>
  <si>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</si>
  <si>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</si>
  <si>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</si>
  <si>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</si>
  <si>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</si>
  <si>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</si>
  <si>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</si>
  <si>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</si>
  <si>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</si>
  <si>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</si>
  <si>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</si>
  <si>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</si>
  <si>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</si>
  <si>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</si>
  <si>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</si>
  <si>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</si>
  <si>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</si>
  <si>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</si>
  <si>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</si>
  <si>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</si>
  <si>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</si>
  <si>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</si>
  <si>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</si>
  <si>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</si>
  <si>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</si>
  <si>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</si>
  <si>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</si>
  <si>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</si>
  <si>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</si>
  <si>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</si>
  <si>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</si>
  <si>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</si>
  <si>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</si>
  <si>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</si>
  <si>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</si>
  <si>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</si>
  <si>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</si>
  <si>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</si>
  <si>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</si>
  <si>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</si>
  <si>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</si>
  <si>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</si>
  <si>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</si>
  <si>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</si>
  <si>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</si>
  <si>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</si>
  <si>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</si>
  <si>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</si>
  <si>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</si>
  <si>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</si>
  <si>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</si>
  <si>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</si>
  <si>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</si>
  <si>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</si>
  <si>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</si>
  <si>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</si>
  <si>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</si>
  <si>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</si>
  <si>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</si>
  <si>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</si>
  <si>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</si>
  <si>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</si>
  <si>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</si>
  <si>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</si>
  <si>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</si>
  <si>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</si>
  <si>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</si>
  <si>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</si>
  <si>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</si>
  <si>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</si>
  <si>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</si>
  <si>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</si>
  <si>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</si>
  <si>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</si>
  <si>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</si>
  <si>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</si>
  <si>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</si>
  <si>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</si>
  <si>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</si>
  <si>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</si>
  <si>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</si>
  <si>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</si>
  <si>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</si>
  <si>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</si>
  <si>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</si>
  <si>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</si>
  <si>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</si>
  <si>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</si>
  <si>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</si>
  <si>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</si>
  <si>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</si>
  <si>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</si>
  <si>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</si>
  <si>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</si>
  <si>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</si>
  <si>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</si>
  <si>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</si>
  <si>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</si>
  <si>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</si>
  <si>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</si>
  <si>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</si>
  <si>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</si>
  <si>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</si>
  <si>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</si>
  <si>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</si>
  <si>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</si>
  <si>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</si>
  <si>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</si>
  <si>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</si>
  <si>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</si>
  <si>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</si>
  <si>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</si>
  <si>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</si>
  <si>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</si>
  <si>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</si>
  <si>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</si>
  <si>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</si>
  <si>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</si>
  <si>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</si>
  <si>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</si>
  <si>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</si>
  <si>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</si>
  <si>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</si>
  <si>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</si>
  <si>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</si>
  <si>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</si>
  <si>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</si>
  <si>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</si>
  <si>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</si>
  <si>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</si>
  <si>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</si>
  <si>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</si>
  <si>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</si>
  <si>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</si>
  <si>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</si>
  <si>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</si>
  <si>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</si>
  <si>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</si>
  <si>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</si>
  <si>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</si>
  <si>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</si>
  <si>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</si>
  <si>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</si>
  <si>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</si>
  <si>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</si>
  <si>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</si>
  <si>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</si>
  <si>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</si>
  <si>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</si>
  <si>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</si>
  <si>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</si>
  <si>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</si>
  <si>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</si>
  <si>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</si>
  <si>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</si>
  <si>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</si>
  <si>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</si>
  <si>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</si>
  <si>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</si>
  <si>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</si>
  <si>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</si>
  <si>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</si>
  <si>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</si>
  <si>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</si>
  <si>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</si>
  <si>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</si>
  <si>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</si>
  <si>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</si>
  <si>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</si>
  <si>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</si>
  <si>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</si>
  <si>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</si>
  <si>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</si>
  <si>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</si>
  <si>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</si>
  <si>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</si>
  <si>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</si>
  <si>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</si>
  <si>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</si>
  <si>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</si>
  <si>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</si>
  <si>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</si>
  <si>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</si>
  <si>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</si>
  <si>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</si>
  <si>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</si>
  <si>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</si>
  <si>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</si>
  <si>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</si>
  <si>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</si>
  <si>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</si>
  <si>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</si>
  <si>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</si>
  <si>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</si>
  <si>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</si>
  <si>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</si>
  <si>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</si>
  <si>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</si>
  <si>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</si>
  <si>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</si>
  <si>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</si>
  <si>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</si>
  <si>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</si>
  <si>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</si>
  <si>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</si>
  <si>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</si>
  <si>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</si>
  <si>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</si>
  <si>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</si>
  <si>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</si>
  <si>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</si>
  <si>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</si>
  <si>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</si>
  <si>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</si>
  <si>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</si>
  <si>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</si>
  <si>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</si>
  <si>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</si>
  <si>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</si>
  <si>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</si>
  <si>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</si>
  <si>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</si>
  <si>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</si>
  <si>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</si>
  <si>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</si>
  <si>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</si>
  <si>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</si>
  <si>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</si>
  <si>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</si>
  <si>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</si>
  <si>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</si>
  <si>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</si>
  <si>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</si>
  <si>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</si>
  <si>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</si>
  <si>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</si>
  <si>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</si>
  <si>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</si>
  <si>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</si>
  <si>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</si>
  <si>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</si>
  <si>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</si>
  <si>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</si>
  <si>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</si>
  <si>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</si>
  <si>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</si>
  <si>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</si>
  <si>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</si>
  <si>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</si>
  <si>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</si>
  <si>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</si>
  <si>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</si>
  <si>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</si>
  <si>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</si>
  <si>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</si>
  <si>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</si>
  <si>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</si>
  <si>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</si>
  <si>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</si>
  <si>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</si>
  <si>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</si>
  <si>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</si>
  <si>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</si>
  <si>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</si>
  <si>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</si>
  <si>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</si>
  <si>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</si>
  <si>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</si>
  <si>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</si>
  <si>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</si>
  <si>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</si>
  <si>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</si>
  <si>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</si>
  <si>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</si>
  <si>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</si>
  <si>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</si>
  <si>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</si>
  <si>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</si>
  <si>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</si>
  <si>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</si>
  <si>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</si>
  <si>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</si>
  <si>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</si>
  <si>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</si>
  <si>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</si>
  <si>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</si>
  <si>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</si>
  <si>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</si>
  <si>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</si>
  <si>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</si>
  <si>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</si>
  <si>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</si>
  <si>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</si>
  <si>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</si>
  <si>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</si>
  <si>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</si>
  <si>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</si>
  <si>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</si>
  <si>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</si>
  <si>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</si>
  <si>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</si>
  <si>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</si>
  <si>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</si>
  <si>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</si>
  <si>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</si>
  <si>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</si>
  <si>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</si>
  <si>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</si>
  <si>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</si>
  <si>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</si>
  <si>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</si>
  <si>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</si>
  <si>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</si>
  <si>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</si>
  <si>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</si>
  <si>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</si>
  <si>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</si>
  <si>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</si>
  <si>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</si>
  <si>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</si>
  <si>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</si>
  <si>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</si>
  <si>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</si>
  <si>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</si>
  <si>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</si>
  <si>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</si>
  <si>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</si>
  <si>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</si>
  <si>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</si>
  <si>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</si>
  <si>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</si>
  <si>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</si>
  <si>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</si>
  <si>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</si>
  <si>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</si>
  <si>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</si>
  <si>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</si>
  <si>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</si>
  <si>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</si>
  <si>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</si>
  <si>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</si>
  <si>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</si>
  <si>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</si>
  <si>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</si>
  <si>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</si>
  <si>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</si>
  <si>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</si>
  <si>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</si>
  <si>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</si>
  <si>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</si>
  <si>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</si>
  <si>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</si>
  <si>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</si>
  <si>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</si>
  <si>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</si>
  <si>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</si>
  <si>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</si>
  <si>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</si>
  <si>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</si>
  <si>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</si>
  <si>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</si>
  <si>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</si>
  <si>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</si>
  <si>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</si>
  <si>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</si>
  <si>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</si>
  <si>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</si>
  <si>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</si>
  <si>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</si>
  <si>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</si>
  <si>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</si>
  <si>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</si>
  <si>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</si>
  <si>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</si>
  <si>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</si>
  <si>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</si>
  <si>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</si>
  <si>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</si>
  <si>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</si>
  <si>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</si>
  <si>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</si>
  <si>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</si>
  <si>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</si>
  <si>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</si>
  <si>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</si>
  <si>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</si>
  <si>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</si>
  <si>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</si>
  <si>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</si>
  <si>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</si>
  <si>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</si>
  <si>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</si>
  <si>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</si>
  <si>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</si>
  <si>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</si>
  <si>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</si>
  <si>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</si>
  <si>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</si>
  <si>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</si>
  <si>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</si>
  <si>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</si>
  <si>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</si>
  <si>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</si>
  <si>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</si>
  <si>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</si>
  <si>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</si>
  <si>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</si>
  <si>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</si>
  <si>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</si>
  <si>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</si>
  <si>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</si>
  <si>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</si>
  <si>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</si>
  <si>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</si>
  <si>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</si>
  <si>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</si>
  <si>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</si>
  <si>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</si>
  <si>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</si>
  <si>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</si>
  <si>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</si>
  <si>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</si>
  <si>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</si>
  <si>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</si>
  <si>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</si>
  <si>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</si>
  <si>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</si>
  <si>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</si>
  <si>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</si>
  <si>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</si>
  <si>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</si>
  <si>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</si>
  <si>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</si>
  <si>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</si>
  <si>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</si>
  <si>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</si>
  <si>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</si>
  <si>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</si>
  <si>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</si>
  <si>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</si>
  <si>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</si>
  <si>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</si>
  <si>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</si>
  <si>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</si>
  <si>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</si>
  <si>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</si>
  <si>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</si>
  <si>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</si>
  <si>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</si>
  <si>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</si>
  <si>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</si>
  <si>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</si>
  <si>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</si>
  <si>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</si>
  <si>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</si>
  <si>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</si>
  <si>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</si>
  <si>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</si>
  <si>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</si>
  <si>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</si>
  <si>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</si>
  <si>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</si>
  <si>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</si>
  <si>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</si>
  <si>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</si>
  <si>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</si>
  <si>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</si>
  <si>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</si>
  <si>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</si>
  <si>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</si>
  <si>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</si>
  <si>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</si>
  <si>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</si>
  <si>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</si>
  <si>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</si>
  <si>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</si>
  <si>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</si>
  <si>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</si>
  <si>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</si>
  <si>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</si>
  <si>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</si>
  <si>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</si>
  <si>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</si>
  <si>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</si>
  <si>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</si>
  <si>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</si>
  <si>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</si>
  <si>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</si>
  <si>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</si>
  <si>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</si>
  <si>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</si>
  <si>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</si>
  <si>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</si>
  <si>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</si>
  <si>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</si>
  <si>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</si>
  <si>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</si>
  <si>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</si>
  <si>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</si>
  <si>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</si>
  <si>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</si>
  <si>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</si>
  <si>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</si>
  <si>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</si>
  <si>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</si>
  <si>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</si>
  <si>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</si>
  <si>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</si>
  <si>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</si>
  <si>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</si>
  <si>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</si>
  <si>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</si>
  <si>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</si>
  <si>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</si>
  <si>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</si>
  <si>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</si>
  <si>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</si>
  <si>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</si>
  <si>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</si>
  <si>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</si>
  <si>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</si>
  <si>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</si>
  <si>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</si>
  <si>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</si>
  <si>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</si>
  <si>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</si>
  <si>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</si>
  <si>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</si>
  <si>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</si>
  <si>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</si>
  <si>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</si>
  <si>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</si>
  <si>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</si>
  <si>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</si>
  <si>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</si>
  <si>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</si>
  <si>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</si>
  <si>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</si>
  <si>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</si>
  <si>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</si>
  <si>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</si>
  <si>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</si>
  <si>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</si>
  <si>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</si>
  <si>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</si>
  <si>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</si>
  <si>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</si>
  <si>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</si>
  <si>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</si>
  <si>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</si>
  <si>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</si>
  <si>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</si>
  <si>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</si>
  <si>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</si>
  <si>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</si>
  <si>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</si>
  <si>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</si>
  <si>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</si>
  <si>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</si>
  <si>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</si>
  <si>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</si>
  <si>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</si>
  <si>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</si>
  <si>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</si>
  <si>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</si>
  <si>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</si>
  <si>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</si>
  <si>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</si>
  <si>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</si>
  <si>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</si>
  <si>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</si>
  <si>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</si>
  <si>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</si>
  <si>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</si>
  <si>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</si>
  <si>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</si>
  <si>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</si>
  <si>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</si>
  <si>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</si>
  <si>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</si>
  <si>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</si>
  <si>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</si>
  <si>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</si>
  <si>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</si>
  <si>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</si>
  <si>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</si>
  <si>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</si>
  <si>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</si>
  <si>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</si>
  <si>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</si>
  <si>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</si>
  <si>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</si>
  <si>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</si>
  <si>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</si>
  <si>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</si>
  <si>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</si>
  <si>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</si>
  <si>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</si>
  <si>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</si>
  <si>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</si>
  <si>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</si>
  <si>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</si>
  <si>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</si>
  <si>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</si>
  <si>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</si>
  <si>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</si>
  <si>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</si>
  <si>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</si>
  <si>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</si>
  <si>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</si>
  <si>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</si>
  <si>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</si>
  <si>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</si>
  <si>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</si>
  <si>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</si>
  <si>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</si>
  <si>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</si>
  <si>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</si>
  <si>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</si>
  <si>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</si>
  <si>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</si>
  <si>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</si>
  <si>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</si>
  <si>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</si>
  <si>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</si>
  <si>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</si>
  <si>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</si>
  <si>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</si>
  <si>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</si>
  <si>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</si>
  <si>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</si>
  <si>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</si>
  <si>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</si>
  <si>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</si>
  <si>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</si>
  <si>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</si>
  <si>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</si>
  <si>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</si>
  <si>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</si>
  <si>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</si>
  <si>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</si>
  <si>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</si>
  <si>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</si>
  <si>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</si>
  <si>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</si>
  <si>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</si>
  <si>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</si>
  <si>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</si>
  <si>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</si>
  <si>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</si>
  <si>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</si>
  <si>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</si>
  <si>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</si>
  <si>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</si>
  <si>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</si>
  <si>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</si>
  <si>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</si>
  <si>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</si>
  <si>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</si>
  <si>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</si>
  <si>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</si>
  <si>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</si>
  <si>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</si>
  <si>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</si>
  <si>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</si>
  <si>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</si>
  <si>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</si>
  <si>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</si>
  <si>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</si>
  <si>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</si>
  <si>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</si>
  <si>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</si>
  <si>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</si>
  <si>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</si>
  <si>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</si>
  <si>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</si>
  <si>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</si>
  <si>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</si>
  <si>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</si>
  <si>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</si>
  <si>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</si>
  <si>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</si>
  <si>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</si>
  <si>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</si>
  <si>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</si>
  <si>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</si>
  <si>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</si>
  <si>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</si>
  <si>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</si>
  <si>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</si>
  <si>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</si>
  <si>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</si>
  <si>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</si>
  <si>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</si>
  <si>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</si>
  <si>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</si>
  <si>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</si>
  <si>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</si>
  <si>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</si>
  <si>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</si>
  <si>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</si>
  <si>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</si>
  <si>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</si>
  <si>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</si>
  <si>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</si>
  <si>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</si>
  <si>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</si>
  <si>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</si>
  <si>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</si>
  <si>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</si>
  <si>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</si>
  <si>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</si>
  <si>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</si>
  <si>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</si>
  <si>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</si>
  <si>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</si>
  <si>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</si>
  <si>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</si>
  <si>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</si>
  <si>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</si>
  <si>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</si>
  <si>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</si>
  <si>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</si>
  <si>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</si>
  <si>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</si>
  <si>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</si>
  <si>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</si>
  <si>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</si>
  <si>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</si>
  <si>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</si>
  <si>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</si>
  <si>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</si>
  <si>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</si>
  <si>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</si>
  <si>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</si>
  <si>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</si>
  <si>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</si>
  <si>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</si>
  <si>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</si>
  <si>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</si>
  <si>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</si>
  <si>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</si>
  <si>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</si>
  <si>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</si>
  <si>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</si>
  <si>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</si>
  <si>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</si>
  <si>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</si>
  <si>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</si>
  <si>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</si>
  <si>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</si>
  <si>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</si>
  <si>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</si>
  <si>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</si>
  <si>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</si>
  <si>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</si>
  <si>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</si>
  <si>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</si>
  <si>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</si>
  <si>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</si>
  <si>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</si>
  <si>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</si>
  <si>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</si>
  <si>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</si>
  <si>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</si>
  <si>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</si>
  <si>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</si>
  <si>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</si>
  <si>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</si>
  <si>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</si>
  <si>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</si>
  <si>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</si>
  <si>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</si>
  <si>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</si>
  <si>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</si>
  <si>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</si>
  <si>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</si>
  <si>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</si>
  <si>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</si>
  <si>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</si>
  <si>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</si>
  <si>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</si>
  <si>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</si>
  <si>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</si>
  <si>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</si>
  <si>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</si>
  <si>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</si>
  <si>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</si>
  <si>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</si>
  <si>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</si>
  <si>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</si>
  <si>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</si>
  <si>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</si>
  <si>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</si>
  <si>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</si>
  <si>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</si>
  <si>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</si>
  <si>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</si>
  <si>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</si>
  <si>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</si>
  <si>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</si>
  <si>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</si>
  <si>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</si>
  <si>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</si>
  <si>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</si>
  <si>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</si>
  <si>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</si>
  <si>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</si>
  <si>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</si>
  <si>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</si>
  <si>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</si>
  <si>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</si>
  <si>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</si>
  <si>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</si>
  <si>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</si>
  <si>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</si>
  <si>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</si>
  <si>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</si>
  <si>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</si>
  <si>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</si>
  <si>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</si>
  <si>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</si>
  <si>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</si>
  <si>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</si>
  <si>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</si>
  <si>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</si>
  <si>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</si>
  <si>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</si>
  <si>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</si>
  <si>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</si>
  <si>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</si>
  <si>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</si>
  <si>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</si>
  <si>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</si>
  <si>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</si>
  <si>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</si>
  <si>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</si>
  <si>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</si>
  <si>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</si>
  <si>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</si>
  <si>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</si>
  <si>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</si>
  <si>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</si>
  <si>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</si>
  <si>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</si>
  <si>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</si>
  <si>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</si>
  <si>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</si>
  <si>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</si>
  <si>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</si>
  <si>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</si>
  <si>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</si>
  <si>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</si>
  <si>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</si>
  <si>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</si>
  <si>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</si>
  <si>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</si>
  <si>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</si>
  <si>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</si>
  <si>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</si>
  <si>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</si>
  <si>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</si>
  <si>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</si>
  <si>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</si>
  <si>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</si>
  <si>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</si>
  <si>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</si>
  <si>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</si>
  <si>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</si>
  <si>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</si>
  <si>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</si>
  <si>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</si>
  <si>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</si>
  <si>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</si>
  <si>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</si>
  <si>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</si>
  <si>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</si>
  <si>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</si>
  <si>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</si>
  <si>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</si>
  <si>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</si>
  <si>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</si>
  <si>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</si>
  <si>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</si>
  <si>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</si>
  <si>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</si>
  <si>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</si>
  <si>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</si>
  <si>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</si>
  <si>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</si>
  <si>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</si>
  <si>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</si>
  <si>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</si>
  <si>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</si>
  <si>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</si>
  <si>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</si>
  <si>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</si>
  <si>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</si>
  <si>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</si>
  <si>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</si>
  <si>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</si>
  <si>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</si>
  <si>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</si>
  <si>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</si>
  <si>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</si>
  <si>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</si>
  <si>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</si>
  <si>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</si>
  <si>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</si>
  <si>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</si>
  <si>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</si>
  <si>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</si>
  <si>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</si>
  <si>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</si>
  <si>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</si>
  <si>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</si>
  <si>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</si>
  <si>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</si>
  <si>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</si>
  <si>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</si>
  <si>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</si>
  <si>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</si>
  <si>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</si>
  <si>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</si>
  <si>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</si>
  <si>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</si>
  <si>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</si>
  <si>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</si>
  <si>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</si>
  <si>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</si>
  <si>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</si>
  <si>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</si>
  <si>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</si>
  <si>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</si>
  <si>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</si>
  <si>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</si>
  <si>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</si>
  <si>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</si>
  <si>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</si>
  <si>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</si>
  <si>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</si>
  <si>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</si>
  <si>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</si>
  <si>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</si>
  <si>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</si>
  <si>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</si>
  <si>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</si>
  <si>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</si>
  <si>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</si>
  <si>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</si>
  <si>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</si>
  <si>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</si>
  <si>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</si>
  <si>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</si>
  <si>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</si>
  <si>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</si>
  <si>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</si>
  <si>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</si>
  <si>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</si>
  <si>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</si>
  <si>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</si>
  <si>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</si>
  <si>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</si>
  <si>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</si>
  <si>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</si>
  <si>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</si>
  <si>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</si>
  <si>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</si>
  <si>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</si>
  <si>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</si>
  <si>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</si>
  <si>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</si>
  <si>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</si>
  <si>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</si>
  <si>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</si>
  <si>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</si>
  <si>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</si>
  <si>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</si>
  <si>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</si>
  <si>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</si>
  <si>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</si>
  <si>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</si>
  <si>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</si>
  <si>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</si>
  <si>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</si>
  <si>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</si>
  <si>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</si>
  <si>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</si>
  <si>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</si>
  <si>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</si>
  <si>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</si>
  <si>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</si>
  <si>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</si>
  <si>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</si>
  <si>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</si>
  <si>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</si>
  <si>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</si>
  <si>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</si>
  <si>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</si>
  <si>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</si>
  <si>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</si>
  <si>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</si>
  <si>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</si>
  <si>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</si>
  <si>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</si>
  <si>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</si>
  <si>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</si>
  <si>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</si>
  <si>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</si>
  <si>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</si>
  <si>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</si>
  <si>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</si>
  <si>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</si>
  <si>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</si>
  <si>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</si>
  <si>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</si>
  <si>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</si>
  <si>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</si>
  <si>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</si>
  <si>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</si>
  <si>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</si>
  <si>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</si>
  <si>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</si>
  <si>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</si>
  <si>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</si>
  <si>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</si>
  <si>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</si>
  <si>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</si>
  <si>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</si>
  <si>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</si>
  <si>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</si>
  <si>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</si>
  <si>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</si>
  <si>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</si>
  <si>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</si>
  <si>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</si>
  <si>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</si>
  <si>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</si>
  <si>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</si>
  <si>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</si>
  <si>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</si>
  <si>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</si>
  <si>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</si>
  <si>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</si>
  <si>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</si>
  <si>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</si>
  <si>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</si>
  <si>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</si>
  <si>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</si>
  <si>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</si>
  <si>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</si>
  <si>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</si>
  <si>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</si>
  <si>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</si>
  <si>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</si>
  <si>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</si>
  <si>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</si>
  <si>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</si>
  <si>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</si>
  <si>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</si>
  <si>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</si>
  <si>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</si>
  <si>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</si>
  <si>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</si>
  <si>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</si>
  <si>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</si>
  <si>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</si>
  <si>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</si>
  <si>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</si>
  <si>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</si>
  <si>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</si>
  <si>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</si>
  <si>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</si>
  <si>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</si>
  <si>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</si>
  <si>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</si>
  <si>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</si>
  <si>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</si>
  <si>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</si>
  <si>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</si>
  <si>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</si>
  <si>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</si>
  <si>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</si>
  <si>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</si>
  <si>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</si>
  <si>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</si>
  <si>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</si>
  <si>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</si>
  <si>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</si>
  <si>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</si>
  <si>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</si>
  <si>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</si>
  <si>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</si>
  <si>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</si>
  <si>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</si>
  <si>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</si>
  <si>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</si>
  <si>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</si>
  <si>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</si>
  <si>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</si>
  <si>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</si>
  <si>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</si>
  <si>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</si>
  <si>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</si>
  <si>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</si>
  <si>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</si>
  <si>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</si>
  <si>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</si>
  <si>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</si>
  <si>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</si>
  <si>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</si>
  <si>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</si>
  <si>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</si>
  <si>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</si>
  <si>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</si>
  <si>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</si>
  <si>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</si>
  <si>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</si>
  <si>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</si>
  <si>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</si>
  <si>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</si>
  <si>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</si>
  <si>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</si>
  <si>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</si>
  <si>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</si>
  <si>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</si>
  <si>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</si>
  <si>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</si>
  <si>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</si>
  <si>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</si>
  <si>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</si>
  <si>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</si>
  <si>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</si>
  <si>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</si>
  <si>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</si>
  <si>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</si>
  <si>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</si>
  <si>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</si>
  <si>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</si>
  <si>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</si>
  <si>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</si>
  <si>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</si>
  <si>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</si>
  <si>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</si>
  <si>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</si>
  <si>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</si>
  <si>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</si>
  <si>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</si>
  <si>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</si>
  <si>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</si>
  <si>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</si>
  <si>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</si>
  <si>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</si>
  <si>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</si>
  <si>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</si>
  <si>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</si>
  <si>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</si>
  <si>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</si>
  <si>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</si>
  <si>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</si>
  <si>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</si>
  <si>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</si>
  <si>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</si>
  <si>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</si>
  <si>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</si>
  <si>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</si>
  <si>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</si>
  <si>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</si>
  <si>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</si>
  <si>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</si>
  <si>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</si>
  <si>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</si>
  <si>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</si>
  <si>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</si>
  <si>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</si>
  <si>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</si>
  <si>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</si>
  <si>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</si>
  <si>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</si>
  <si>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</si>
  <si>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</si>
  <si>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</si>
  <si>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</si>
  <si>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</si>
  <si>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</si>
  <si>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</si>
  <si>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</si>
  <si>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</si>
  <si>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</si>
  <si>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</si>
  <si>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</si>
  <si>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</si>
  <si>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</si>
  <si>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</si>
  <si>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</si>
  <si>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</si>
  <si>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</si>
  <si>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</si>
  <si>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</si>
  <si>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</si>
  <si>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</si>
  <si>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</si>
  <si>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</si>
  <si>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</si>
  <si>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</si>
  <si>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</si>
  <si>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</si>
  <si>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</si>
  <si>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</si>
  <si>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</si>
  <si>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</si>
  <si>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</si>
  <si>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</si>
  <si>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</si>
  <si>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</si>
  <si>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</si>
  <si>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</si>
  <si>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</si>
  <si>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</si>
  <si>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</si>
  <si>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</si>
  <si>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</si>
  <si>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</si>
  <si>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</si>
  <si>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</si>
  <si>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</si>
  <si>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</si>
  <si>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</si>
  <si>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</si>
  <si>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</si>
  <si>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</si>
  <si>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</si>
  <si>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</si>
  <si>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</si>
  <si>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</si>
  <si>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</si>
  <si>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</si>
  <si>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</si>
  <si>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</si>
  <si>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</si>
  <si>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</si>
  <si>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</si>
  <si>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</si>
  <si>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</si>
  <si>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</si>
  <si>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</si>
  <si>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</si>
  <si>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</si>
  <si>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</si>
  <si>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</si>
  <si>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</si>
  <si>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</si>
  <si>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</si>
  <si>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</si>
  <si>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</si>
  <si>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</si>
  <si>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</si>
  <si>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</si>
  <si>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</si>
  <si>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</si>
  <si>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</si>
  <si>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</si>
  <si>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</si>
  <si>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</si>
  <si>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</si>
  <si>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</si>
  <si>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</si>
  <si>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</si>
  <si>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</si>
  <si>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</si>
  <si>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</si>
  <si>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</si>
  <si>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</si>
  <si>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</si>
  <si>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</si>
  <si>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</si>
  <si>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</si>
  <si>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</si>
  <si>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</si>
  <si>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</si>
  <si>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</si>
  <si>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</si>
  <si>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</si>
  <si>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</si>
  <si>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</si>
  <si>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</si>
  <si>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</si>
  <si>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</si>
  <si>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</si>
  <si>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</si>
  <si>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</si>
  <si>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</si>
  <si>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</si>
  <si>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</si>
  <si>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</si>
  <si>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</si>
  <si>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</si>
  <si>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</si>
  <si>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</si>
  <si>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</si>
  <si>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</si>
  <si>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</si>
  <si>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</si>
  <si>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</si>
  <si>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</si>
  <si>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</si>
  <si>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</si>
  <si>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</si>
  <si>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</si>
  <si>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</si>
  <si>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</si>
  <si>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</si>
  <si>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</si>
  <si>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</si>
  <si>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</si>
  <si>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</si>
  <si>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</si>
  <si>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</si>
  <si>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</si>
  <si>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</si>
  <si>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</si>
  <si>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</si>
  <si>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</si>
  <si>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</si>
  <si>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</si>
  <si>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</si>
  <si>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</si>
  <si>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</si>
  <si>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</si>
  <si>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</si>
  <si>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</si>
  <si>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</si>
  <si>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</si>
  <si>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</si>
  <si>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</si>
  <si>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</si>
  <si>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</si>
  <si>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</si>
  <si>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</si>
  <si>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</si>
  <si>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</si>
  <si>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</si>
  <si>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</si>
  <si>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</si>
  <si>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</si>
  <si>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</si>
  <si>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</si>
  <si>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</si>
  <si>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</si>
  <si>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</si>
  <si>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</si>
  <si>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</si>
  <si>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</si>
  <si>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</si>
  <si>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</si>
  <si>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</si>
  <si>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</si>
  <si>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</si>
  <si>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</si>
  <si>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</si>
  <si>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</si>
  <si>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</si>
  <si>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</si>
  <si>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</si>
  <si>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</si>
  <si>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</si>
  <si>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</si>
  <si>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</si>
  <si>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</si>
  <si>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</si>
  <si>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</si>
  <si>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</si>
  <si>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</si>
  <si>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</si>
  <si>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</si>
  <si>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</si>
  <si>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</si>
  <si>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</si>
  <si>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</si>
  <si>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</si>
  <si>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</si>
  <si>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</si>
  <si>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</si>
  <si>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</si>
  <si>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</si>
  <si>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</si>
  <si>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</si>
  <si>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</si>
  <si>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</si>
  <si>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</si>
  <si>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</si>
  <si>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</si>
  <si>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</si>
  <si>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</si>
  <si>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</si>
  <si>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</si>
  <si>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</si>
  <si>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</si>
  <si>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</si>
  <si>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</si>
  <si>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</si>
  <si>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</si>
  <si>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</si>
  <si>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</si>
  <si>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</si>
  <si>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</si>
  <si>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</si>
  <si>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</si>
  <si>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</si>
  <si>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</si>
  <si>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</si>
  <si>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</si>
  <si>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</si>
  <si>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</si>
  <si>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</si>
  <si>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</si>
  <si>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</si>
  <si>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</si>
  <si>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</si>
  <si>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</si>
  <si>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</si>
  <si>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</si>
  <si>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</si>
  <si>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</si>
  <si>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</si>
  <si>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</si>
  <si>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</si>
  <si>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</si>
  <si>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</si>
  <si>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</si>
  <si>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</si>
  <si>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</si>
  <si>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</si>
  <si>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</si>
  <si>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</si>
  <si>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</si>
  <si>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</si>
  <si>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</si>
  <si>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</si>
  <si>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</si>
  <si>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</si>
  <si>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</si>
  <si>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</si>
  <si>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</si>
  <si>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</si>
  <si>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</si>
  <si>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</si>
  <si>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</si>
  <si>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</si>
  <si>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</si>
  <si>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</si>
  <si>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</si>
  <si>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</si>
  <si>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</si>
  <si>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</si>
  <si>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</si>
  <si>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</si>
  <si>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</si>
  <si>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</si>
  <si>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</si>
  <si>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</si>
  <si>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</si>
  <si>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</si>
  <si>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</si>
  <si>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</si>
  <si>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</si>
  <si>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</si>
  <si>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</si>
  <si>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</si>
  <si>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</si>
  <si>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</si>
  <si>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</si>
  <si>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</si>
  <si>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</si>
  <si>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</si>
  <si>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</si>
  <si>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</si>
  <si>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</si>
  <si>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</si>
  <si>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</si>
  <si>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</si>
  <si>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</si>
  <si>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</si>
  <si>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</si>
  <si>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</si>
  <si>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</si>
  <si>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</si>
  <si>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</si>
  <si>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</si>
  <si>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</si>
  <si>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</si>
  <si>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</si>
  <si>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</si>
  <si>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</si>
  <si>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</si>
  <si>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</si>
  <si>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</si>
  <si>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</si>
  <si>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</si>
  <si>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</si>
  <si>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</si>
  <si>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</si>
  <si>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</si>
  <si>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</si>
  <si>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</si>
  <si>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</si>
  <si>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</si>
  <si>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</si>
  <si>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</si>
  <si>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</si>
  <si>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</si>
  <si>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</si>
  <si>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</si>
  <si>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</si>
  <si>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</si>
  <si>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</si>
  <si>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</si>
  <si>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</si>
  <si>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</si>
  <si>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</si>
  <si>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</si>
  <si>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</si>
  <si>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</si>
  <si>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</si>
  <si>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</si>
  <si>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</si>
  <si>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</si>
  <si>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</si>
  <si>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</si>
  <si>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</si>
  <si>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</si>
  <si>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</si>
  <si>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</si>
  <si>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</si>
  <si>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</si>
  <si>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</si>
  <si>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</si>
  <si>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</si>
  <si>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</si>
  <si>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</si>
  <si>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</si>
  <si>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</si>
  <si>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</si>
  <si>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</si>
  <si>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</si>
  <si>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</si>
  <si>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</si>
  <si>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</si>
  <si>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</si>
  <si>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</si>
  <si>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</si>
  <si>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</si>
  <si>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</si>
  <si>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</si>
  <si>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</si>
  <si>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</si>
  <si>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</si>
  <si>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</si>
  <si>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</si>
  <si>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</si>
  <si>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</si>
  <si>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</si>
  <si>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</si>
  <si>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</si>
  <si>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</si>
  <si>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</si>
  <si>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</si>
  <si>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</si>
  <si>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</si>
  <si>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</si>
  <si>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</si>
  <si>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</si>
  <si>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</si>
  <si>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</si>
  <si>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</si>
  <si>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</si>
  <si>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</si>
  <si>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</si>
  <si>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</si>
  <si>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</si>
  <si>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</si>
  <si>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</si>
  <si>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</si>
  <si>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</si>
  <si>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</si>
  <si>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</si>
  <si>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</si>
  <si>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</si>
  <si>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</si>
  <si>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</si>
  <si>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</si>
  <si>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</si>
  <si>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</si>
  <si>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</si>
  <si>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</si>
  <si>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</si>
  <si>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</si>
  <si>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</si>
  <si>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</si>
  <si>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</si>
  <si>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</si>
  <si>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</si>
  <si>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</si>
  <si>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</si>
  <si>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</si>
  <si>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</si>
  <si>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</si>
  <si>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</si>
  <si>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</si>
  <si>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</si>
  <si>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</si>
  <si>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</si>
  <si>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</si>
  <si>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</si>
  <si>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</si>
  <si>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</si>
  <si>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</si>
  <si>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</si>
  <si>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</si>
  <si>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</si>
  <si>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</si>
  <si>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</si>
  <si>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</si>
  <si>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</si>
  <si>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</si>
  <si>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</si>
  <si>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</si>
  <si>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</si>
  <si>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</si>
  <si>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</si>
  <si>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</si>
  <si>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</si>
  <si>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</si>
  <si>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</si>
  <si>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</si>
  <si>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</si>
  <si>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</si>
  <si>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</si>
  <si>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</si>
  <si>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</si>
  <si>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</si>
  <si>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</si>
  <si>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</si>
  <si>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</si>
  <si>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</si>
  <si>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</si>
  <si>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</si>
  <si>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</si>
  <si>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</si>
  <si>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</si>
  <si>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</si>
  <si>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</si>
  <si>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</si>
  <si>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</si>
  <si>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</si>
  <si>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</si>
  <si>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</si>
  <si>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</si>
  <si>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</si>
  <si>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</si>
  <si>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</si>
  <si>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</si>
  <si>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</si>
  <si>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</si>
  <si>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</si>
  <si>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</si>
  <si>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</si>
  <si>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</si>
  <si>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</si>
  <si>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</si>
  <si>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</si>
  <si>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</si>
  <si>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</si>
  <si>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</si>
  <si>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</si>
  <si>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</si>
  <si>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</si>
  <si>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</si>
  <si>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</si>
  <si>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</si>
  <si>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</si>
  <si>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</si>
  <si>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</si>
  <si>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</si>
  <si>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</si>
  <si>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</si>
  <si>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</si>
  <si>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</si>
  <si>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</si>
  <si>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</si>
  <si>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</si>
  <si>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</si>
  <si>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</si>
  <si>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</si>
  <si>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</si>
  <si>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</si>
  <si>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</si>
  <si>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</si>
  <si>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</si>
  <si>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</si>
  <si>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</si>
  <si>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</si>
  <si>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</si>
  <si>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</si>
  <si>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</si>
  <si>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</si>
  <si>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</si>
  <si>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</si>
  <si>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</si>
  <si>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</si>
  <si>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</si>
  <si>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</si>
  <si>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</si>
  <si>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</si>
  <si>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</si>
  <si>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</si>
  <si>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</si>
  <si>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</si>
  <si>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</si>
  <si>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</si>
  <si>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</si>
  <si>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</si>
  <si>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</si>
  <si>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</si>
  <si>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</si>
  <si>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</si>
  <si>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</si>
  <si>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</si>
  <si>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</si>
  <si>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</si>
  <si>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</si>
  <si>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</si>
  <si>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</si>
  <si>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</si>
  <si>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</si>
  <si>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</si>
  <si>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</si>
  <si>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</si>
  <si>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</si>
  <si>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</si>
  <si>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</si>
  <si>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</si>
  <si>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</si>
  <si>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</si>
  <si>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</si>
  <si>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</si>
  <si>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</si>
  <si>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</si>
  <si>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</si>
  <si>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</si>
  <si>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</si>
  <si>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</si>
  <si>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</si>
  <si>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</si>
  <si>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</si>
  <si>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</si>
  <si>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</si>
  <si>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</si>
  <si>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</si>
  <si>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</si>
  <si>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</si>
  <si>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</si>
  <si>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</si>
  <si>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</si>
  <si>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</si>
  <si>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</si>
  <si>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</si>
  <si>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</si>
  <si>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</si>
  <si>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</si>
  <si>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</si>
  <si>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</si>
  <si>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</si>
  <si>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</si>
  <si>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</si>
  <si>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</si>
  <si>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</si>
  <si>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</si>
  <si>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</si>
  <si>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</si>
  <si>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</si>
  <si>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</si>
  <si>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</si>
  <si>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</si>
  <si>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</si>
  <si>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</si>
  <si>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</si>
  <si>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</si>
  <si>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</si>
  <si>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</si>
  <si>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</si>
  <si>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</si>
  <si>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</si>
  <si>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</si>
  <si>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</si>
  <si>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</si>
  <si>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</si>
  <si>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</si>
  <si>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</si>
  <si>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</si>
  <si>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</si>
  <si>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</si>
  <si>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</si>
  <si>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</si>
  <si>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</si>
  <si>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</si>
  <si>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</si>
  <si>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</si>
  <si>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</si>
  <si>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</si>
  <si>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</si>
  <si>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</si>
  <si>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</si>
  <si>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</si>
  <si>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</si>
  <si>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</si>
  <si>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</si>
  <si>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</si>
  <si>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</si>
  <si>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</si>
  <si>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</si>
  <si>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</si>
  <si>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</si>
  <si>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</si>
  <si>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</si>
  <si>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</si>
  <si>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</si>
  <si>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</si>
  <si>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</si>
  <si>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</si>
  <si>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</si>
  <si>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</si>
  <si>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</si>
  <si>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</si>
  <si>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</si>
  <si>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</si>
  <si>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</si>
  <si>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</si>
  <si>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</si>
  <si>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</si>
  <si>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</si>
  <si>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</si>
  <si>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</si>
  <si>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</si>
  <si>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</si>
  <si>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</si>
  <si>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</si>
  <si>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</si>
  <si>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</si>
  <si>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</si>
  <si>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</si>
  <si>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</si>
  <si>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</si>
  <si>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</si>
  <si>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</si>
  <si>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</si>
  <si>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</si>
  <si>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</si>
  <si>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</si>
  <si>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</si>
  <si>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</si>
  <si>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</si>
  <si>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</si>
  <si>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</si>
  <si>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</si>
  <si>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</si>
  <si>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</si>
  <si>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</si>
  <si>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</si>
  <si>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</si>
  <si>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</si>
  <si>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</si>
  <si>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</si>
  <si>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</si>
  <si>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</si>
  <si>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</si>
  <si>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</si>
  <si>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</si>
  <si>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</si>
  <si>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</si>
  <si>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</si>
  <si>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</si>
  <si>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</si>
  <si>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</si>
  <si>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</si>
  <si>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</si>
  <si>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</si>
  <si>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</si>
  <si>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</si>
  <si>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</si>
  <si>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</si>
  <si>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</si>
  <si>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</si>
  <si>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</si>
  <si>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</si>
  <si>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</si>
  <si>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</si>
  <si>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</si>
  <si>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</si>
  <si>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</si>
  <si>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</si>
  <si>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</si>
  <si>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</si>
  <si>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</si>
  <si>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</si>
  <si>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</si>
  <si>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</si>
  <si>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</si>
  <si>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</si>
  <si>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</si>
  <si>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</si>
  <si>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</si>
  <si>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</si>
  <si>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</si>
  <si>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</si>
  <si>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</si>
  <si>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</si>
  <si>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</si>
  <si>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</si>
  <si>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</si>
  <si>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</si>
  <si>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</si>
  <si>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</si>
  <si>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</si>
  <si>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</si>
  <si>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</si>
  <si>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</si>
  <si>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</si>
  <si>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</si>
  <si>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</si>
  <si>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</si>
  <si>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</si>
  <si>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</si>
  <si>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</si>
  <si>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</si>
  <si>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</si>
  <si>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</si>
  <si>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</si>
  <si>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</si>
  <si>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</si>
  <si>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</si>
  <si>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</si>
  <si>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</si>
  <si>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</si>
  <si>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</si>
  <si>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</si>
  <si>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</si>
  <si>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</si>
  <si>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</si>
  <si>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</si>
  <si>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</si>
  <si>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</si>
  <si>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</si>
  <si>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</si>
  <si>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</si>
  <si>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</si>
  <si>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</si>
  <si>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</si>
  <si>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</si>
  <si>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</si>
  <si>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</si>
  <si>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</si>
  <si>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</si>
  <si>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</si>
  <si>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</si>
  <si>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</si>
  <si>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</si>
  <si>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</si>
  <si>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</si>
  <si>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</si>
  <si>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</si>
  <si>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</si>
  <si>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</si>
  <si>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</si>
  <si>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</si>
  <si>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</si>
  <si>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</si>
  <si>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</si>
  <si>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</si>
  <si>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</si>
  <si>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</si>
  <si>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</si>
  <si>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</si>
  <si>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</si>
  <si>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</si>
  <si>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</si>
  <si>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</si>
  <si>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</si>
  <si>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</si>
  <si>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</si>
  <si>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</si>
  <si>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</si>
  <si>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</si>
  <si>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</si>
  <si>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</si>
  <si>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</si>
  <si>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</si>
  <si>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</si>
  <si>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</si>
  <si>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</si>
  <si>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</si>
  <si>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</si>
  <si>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</si>
  <si>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</si>
  <si>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</si>
  <si>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</si>
  <si>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</si>
  <si>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</si>
  <si>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</si>
  <si>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</si>
  <si>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</si>
  <si>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</si>
  <si>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</si>
  <si>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</si>
  <si>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</si>
  <si>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</si>
  <si>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</si>
  <si>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</si>
  <si>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</si>
  <si>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</si>
  <si>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</si>
  <si>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</si>
  <si>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</si>
  <si>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</si>
  <si>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</si>
  <si>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</si>
  <si>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</si>
  <si>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</si>
  <si>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</si>
  <si>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</si>
  <si>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</si>
  <si>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</si>
  <si>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</si>
  <si>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</si>
  <si>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</si>
  <si>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</si>
  <si>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</si>
  <si>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</si>
  <si>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</si>
  <si>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</si>
  <si>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</si>
  <si>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</si>
  <si>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</si>
  <si>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</si>
  <si>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</si>
  <si>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</si>
  <si>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</si>
  <si>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</si>
  <si>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</si>
  <si>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</si>
  <si>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</si>
  <si>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</si>
  <si>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</si>
  <si>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</si>
  <si>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</si>
  <si>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</si>
  <si>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</si>
  <si>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</si>
  <si>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</si>
  <si>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</si>
  <si>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</si>
  <si>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</si>
  <si>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</si>
  <si>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</si>
  <si>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</si>
  <si>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</si>
  <si>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</si>
  <si>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</si>
  <si>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</si>
  <si>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</si>
  <si>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</si>
  <si>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</si>
  <si>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</si>
  <si>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</si>
  <si>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</si>
  <si>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</si>
  <si>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</si>
  <si>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</si>
  <si>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</si>
  <si>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</si>
  <si>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</si>
  <si>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</si>
  <si>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</si>
  <si>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</si>
  <si>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</si>
  <si>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</si>
  <si>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</si>
  <si>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</si>
  <si>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</si>
  <si>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</si>
  <si>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</si>
  <si>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</si>
  <si>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</si>
  <si>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</si>
  <si>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</si>
  <si>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</si>
  <si>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</si>
  <si>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</si>
  <si>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</si>
  <si>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</si>
  <si>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</si>
  <si>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</si>
  <si>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</si>
  <si>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</si>
  <si>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</si>
  <si>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</si>
  <si>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</si>
  <si>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</si>
  <si>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</si>
  <si>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</si>
  <si>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</si>
  <si>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</si>
  <si>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</si>
  <si>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</si>
  <si>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</si>
  <si>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</si>
  <si>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</si>
  <si>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</si>
  <si>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</si>
  <si>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</si>
  <si>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</si>
  <si>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</si>
  <si>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</si>
  <si>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</si>
  <si>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</si>
  <si>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</si>
  <si>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</si>
  <si>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</si>
  <si>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</si>
  <si>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</si>
  <si>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</si>
  <si>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</si>
  <si>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</si>
  <si>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</si>
  <si>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</si>
  <si>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</si>
  <si>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</si>
  <si>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</si>
  <si>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</si>
  <si>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</si>
  <si>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</si>
  <si>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</si>
  <si>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</si>
  <si>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</si>
  <si>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</si>
  <si>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</si>
  <si>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</si>
  <si>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</si>
  <si>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</si>
  <si>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</si>
  <si>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</si>
  <si>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</si>
  <si>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</si>
  <si>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</si>
  <si>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</si>
  <si>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</si>
  <si>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</si>
  <si>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</si>
  <si>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</si>
  <si>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</si>
  <si>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</si>
  <si>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</si>
  <si>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</si>
  <si>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</si>
  <si>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</si>
  <si>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</si>
  <si>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</si>
  <si>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</si>
  <si>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</si>
  <si>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</si>
  <si>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</si>
  <si>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</si>
  <si>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</si>
  <si>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</si>
  <si>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</si>
  <si>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</si>
  <si>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</si>
  <si>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</si>
  <si>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</si>
  <si>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</si>
  <si>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</si>
  <si>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</si>
  <si>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</si>
  <si>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</si>
  <si>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</si>
  <si>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</si>
  <si>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</si>
  <si>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</si>
  <si>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</si>
  <si>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</si>
  <si>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</si>
  <si>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</si>
  <si>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</si>
  <si>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</si>
  <si>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</si>
  <si>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</si>
  <si>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</si>
  <si>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</si>
  <si>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</si>
  <si>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The smelters identified here that source from the DRC area are participating in the RMI (Responsible Minerals Initiative) program and to the best of our knowledge they source from legitimate areas</t>
  </si>
  <si>
    <t>Emerson is investigating</t>
  </si>
  <si>
    <t>Emerson is in the process of performing additional due diligence.</t>
  </si>
  <si>
    <t>http://www.emerson.com/resource/blob/172424/78bde17dd01860c5aa218234bd856de1/emerson-conflict-minerals-statement-data.pdf</t>
  </si>
  <si>
    <t>We expect our suppliers to provide the information necessary for Emerson to comply with Section 1502 of Dodd Frank</t>
  </si>
  <si>
    <t>Per OECD Due Diligence Guidance for Responsible Supply Chain</t>
  </si>
  <si>
    <t>(documentation review only)</t>
  </si>
  <si>
    <t>Emerson Automation Solutions</t>
  </si>
  <si>
    <t>This report only includes information from suppliers from parts/components used to manufacture products sold to Emerson Appleton in calendar year 2017 based on Supplier Responses as of January 22 2018.</t>
  </si>
  <si>
    <t>Bill Jacques</t>
  </si>
  <si>
    <t>Bill.Jacques@Emerson.com</t>
  </si>
  <si>
    <t>Matt LaJoy</t>
  </si>
  <si>
    <t>Counsel</t>
  </si>
  <si>
    <t>Matthew.LaJoy@Emerson.com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</si>
</sst>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2"/>
      <c r="B2" s="38" t="s">
        <v>1294</v>
      </c>
      <c r="C2" s="36"/>
      <c r="D2" s="241"/>
      <c r="E2" s="3"/>
      <c r="F2" s="36"/>
      <c r="G2" s="34"/>
    </row>
    <row r="3" spans="1:7">
      <c r="A3" s="332"/>
      <c r="B3" s="5" t="s">
        <v>1283</v>
      </c>
      <c r="C3" s="6"/>
      <c r="D3" s="242"/>
      <c r="E3" s="3"/>
      <c r="F3" s="6"/>
      <c r="G3" s="34"/>
    </row>
    <row r="4" spans="1:7" ht="15.75">
      <c r="A4" s="332"/>
      <c r="B4" s="41" t="s">
        <v>1296</v>
      </c>
      <c r="C4" s="7"/>
      <c r="D4" s="243"/>
      <c r="E4" s="3"/>
      <c r="F4" s="7"/>
      <c r="G4" s="34"/>
    </row>
    <row r="5" spans="1:7">
      <c r="A5" s="332"/>
      <c r="B5" s="40" t="s">
        <v>1531</v>
      </c>
      <c r="C5" s="4"/>
      <c r="D5" s="244"/>
      <c r="E5" s="3"/>
      <c r="F5" s="4"/>
      <c r="G5" s="34"/>
    </row>
    <row r="6" spans="1:7">
      <c r="A6" s="332"/>
      <c r="B6" s="8"/>
      <c r="C6" s="8"/>
      <c r="D6" s="245"/>
      <c r="E6" s="8"/>
      <c r="F6" s="8"/>
      <c r="G6" s="34"/>
    </row>
    <row r="7" spans="1:7">
      <c r="A7" s="332"/>
      <c r="B7" s="8"/>
      <c r="C7" s="8"/>
      <c r="D7" s="245"/>
      <c r="E7" s="8"/>
      <c r="F7" s="8"/>
      <c r="G7" s="34"/>
    </row>
    <row r="8" spans="1:7">
      <c r="A8" s="332"/>
      <c r="B8" s="8"/>
      <c r="C8" s="8"/>
      <c r="D8" s="245"/>
      <c r="E8" s="8"/>
      <c r="F8" s="8"/>
      <c r="G8" s="34"/>
    </row>
    <row r="9" spans="1:7">
      <c r="A9" s="332"/>
      <c r="B9" s="335" t="s">
        <v>1297</v>
      </c>
      <c r="C9" s="335"/>
      <c r="D9" s="335"/>
      <c r="E9" s="335"/>
      <c r="F9" s="335"/>
      <c r="G9" s="34"/>
    </row>
    <row r="10" spans="1:7" ht="27" customHeight="1">
      <c r="A10" s="332"/>
      <c r="B10" s="336" t="s">
        <v>720</v>
      </c>
      <c r="C10" s="336"/>
      <c r="D10" s="336"/>
      <c r="E10" s="336"/>
      <c r="F10" s="336"/>
      <c r="G10" s="34"/>
    </row>
    <row r="11" spans="1:7" ht="27" customHeight="1">
      <c r="A11" s="332"/>
      <c r="B11" s="337"/>
      <c r="C11" s="337"/>
      <c r="D11" s="337"/>
      <c r="E11" s="337"/>
      <c r="F11" s="337"/>
      <c r="G11" s="34"/>
    </row>
    <row r="12" spans="1:7" ht="16.5">
      <c r="A12" s="332"/>
      <c r="B12" s="42" t="s">
        <v>1295</v>
      </c>
      <c r="C12" s="43" t="s">
        <v>1298</v>
      </c>
      <c r="D12" s="246" t="s">
        <v>1299</v>
      </c>
      <c r="E12" s="43" t="s">
        <v>993</v>
      </c>
      <c r="F12" s="43" t="s">
        <v>994</v>
      </c>
      <c r="G12" s="34"/>
    </row>
    <row r="13" spans="1:7" ht="33.75">
      <c r="A13" s="332"/>
      <c r="B13" s="2">
        <v>1</v>
      </c>
      <c r="C13" s="37" t="s">
        <v>1606</v>
      </c>
      <c r="D13" s="39" t="s">
        <v>1333</v>
      </c>
      <c r="E13" s="217" t="s">
        <v>1300</v>
      </c>
      <c r="F13" s="217"/>
      <c r="G13" s="34"/>
    </row>
    <row r="14" spans="1:7" ht="33.75">
      <c r="A14" s="332"/>
      <c r="B14" s="2">
        <v>2</v>
      </c>
      <c r="C14" s="37" t="s">
        <v>1606</v>
      </c>
      <c r="D14" s="39" t="s">
        <v>1515</v>
      </c>
      <c r="E14" s="217" t="s">
        <v>818</v>
      </c>
      <c r="F14" s="217" t="s">
        <v>819</v>
      </c>
      <c r="G14" s="34"/>
    </row>
    <row r="15" spans="1:7" ht="88.9" customHeight="1">
      <c r="A15" s="332"/>
      <c r="B15" s="338">
        <v>2.0099999999999998</v>
      </c>
      <c r="C15" s="329" t="s">
        <v>1606</v>
      </c>
      <c r="D15" s="341" t="s">
        <v>3307</v>
      </c>
      <c r="E15" s="218" t="s">
        <v>995</v>
      </c>
      <c r="F15" s="218" t="s">
        <v>998</v>
      </c>
      <c r="G15" s="34"/>
    </row>
    <row r="16" spans="1:7" ht="99" customHeight="1">
      <c r="A16" s="332"/>
      <c r="B16" s="339"/>
      <c r="C16" s="330"/>
      <c r="D16" s="342"/>
      <c r="E16" s="219"/>
      <c r="F16" s="219" t="s">
        <v>996</v>
      </c>
      <c r="G16" s="34"/>
    </row>
    <row r="17" spans="1:7" ht="63" customHeight="1">
      <c r="A17" s="332"/>
      <c r="B17" s="340"/>
      <c r="C17" s="331"/>
      <c r="D17" s="343"/>
      <c r="E17" s="37"/>
      <c r="F17" s="37" t="s">
        <v>997</v>
      </c>
      <c r="G17" s="34"/>
    </row>
    <row r="18" spans="1:7" ht="117" customHeight="1">
      <c r="A18" s="332"/>
      <c r="B18" s="338">
        <v>2.02</v>
      </c>
      <c r="C18" s="329" t="s">
        <v>1606</v>
      </c>
      <c r="D18" s="341" t="s">
        <v>3308</v>
      </c>
      <c r="E18" s="218" t="s">
        <v>721</v>
      </c>
      <c r="F18" s="218" t="s">
        <v>812</v>
      </c>
      <c r="G18" s="34"/>
    </row>
    <row r="19" spans="1:7" ht="70.900000000000006" customHeight="1">
      <c r="A19" s="332"/>
      <c r="B19" s="339"/>
      <c r="C19" s="330"/>
      <c r="D19" s="342"/>
      <c r="E19" s="219" t="s">
        <v>817</v>
      </c>
      <c r="F19" s="219" t="s">
        <v>722</v>
      </c>
      <c r="G19" s="34"/>
    </row>
    <row r="20" spans="1:7" ht="90.75" customHeight="1">
      <c r="A20" s="332"/>
      <c r="B20" s="339"/>
      <c r="C20" s="330"/>
      <c r="D20" s="342"/>
      <c r="E20" s="219"/>
      <c r="F20" s="219" t="s">
        <v>1000</v>
      </c>
      <c r="G20" s="34"/>
    </row>
    <row r="21" spans="1:7" ht="74.25" customHeight="1">
      <c r="A21" s="332"/>
      <c r="B21" s="340"/>
      <c r="C21" s="331"/>
      <c r="D21" s="343"/>
      <c r="E21" s="37"/>
      <c r="F21" s="37" t="s">
        <v>999</v>
      </c>
      <c r="G21" s="34"/>
    </row>
    <row r="22" spans="1:7" ht="90" customHeight="1">
      <c r="A22" s="332"/>
      <c r="B22" s="323">
        <v>2.0299999999999998</v>
      </c>
      <c r="C22" s="323" t="s">
        <v>1258</v>
      </c>
      <c r="D22" s="326" t="s">
        <v>3309</v>
      </c>
      <c r="E22" s="329" t="s">
        <v>719</v>
      </c>
      <c r="F22" s="218" t="s">
        <v>745</v>
      </c>
      <c r="G22" s="34"/>
    </row>
    <row r="23" spans="1:7" ht="109.5" customHeight="1">
      <c r="A23" s="332"/>
      <c r="B23" s="324"/>
      <c r="C23" s="324"/>
      <c r="D23" s="327"/>
      <c r="E23" s="330"/>
      <c r="F23" s="219" t="s">
        <v>1259</v>
      </c>
      <c r="G23" s="34"/>
    </row>
    <row r="24" spans="1:7" ht="74.25" customHeight="1">
      <c r="A24" s="332"/>
      <c r="B24" s="325"/>
      <c r="C24" s="325"/>
      <c r="D24" s="328"/>
      <c r="E24" s="331"/>
      <c r="F24" s="37" t="s">
        <v>718</v>
      </c>
      <c r="G24" s="34"/>
    </row>
    <row r="25" spans="1:7" ht="72" customHeight="1">
      <c r="A25" s="332"/>
      <c r="B25" s="2" t="s">
        <v>743</v>
      </c>
      <c r="C25" s="37" t="s">
        <v>744</v>
      </c>
      <c r="D25" s="39" t="s">
        <v>3310</v>
      </c>
      <c r="E25" s="37" t="s">
        <v>3303</v>
      </c>
      <c r="F25" s="37" t="s">
        <v>746</v>
      </c>
      <c r="G25" s="34"/>
    </row>
    <row r="26" spans="1:7" ht="97.9" customHeight="1">
      <c r="A26" s="332"/>
      <c r="B26" s="344">
        <v>3</v>
      </c>
      <c r="C26" s="338" t="s">
        <v>82</v>
      </c>
      <c r="D26" s="341" t="s">
        <v>3311</v>
      </c>
      <c r="E26" s="329" t="s">
        <v>0</v>
      </c>
      <c r="F26" s="218" t="s">
        <v>76</v>
      </c>
      <c r="G26" s="34"/>
    </row>
    <row r="27" spans="1:7" ht="90" customHeight="1">
      <c r="A27" s="332"/>
      <c r="B27" s="345"/>
      <c r="C27" s="339"/>
      <c r="D27" s="342"/>
      <c r="E27" s="330"/>
      <c r="F27" s="219" t="s">
        <v>71</v>
      </c>
      <c r="G27" s="34"/>
    </row>
    <row r="28" spans="1:7" ht="19.149999999999999" customHeight="1">
      <c r="A28" s="332"/>
      <c r="B28" s="345"/>
      <c r="C28" s="339"/>
      <c r="D28" s="342"/>
      <c r="E28" s="330"/>
      <c r="F28" s="219" t="s">
        <v>72</v>
      </c>
      <c r="G28" s="34"/>
    </row>
    <row r="29" spans="1:7" ht="74.45" customHeight="1">
      <c r="A29" s="332"/>
      <c r="B29" s="345"/>
      <c r="C29" s="339"/>
      <c r="D29" s="342"/>
      <c r="E29" s="330"/>
      <c r="F29" s="219" t="s">
        <v>73</v>
      </c>
      <c r="G29" s="34"/>
    </row>
    <row r="30" spans="1:7" ht="62.45" customHeight="1">
      <c r="A30" s="332"/>
      <c r="B30" s="345"/>
      <c r="C30" s="339"/>
      <c r="D30" s="342"/>
      <c r="E30" s="330"/>
      <c r="F30" s="219" t="s">
        <v>74</v>
      </c>
      <c r="G30" s="34"/>
    </row>
    <row r="31" spans="1:7" ht="81" customHeight="1">
      <c r="A31" s="332"/>
      <c r="B31" s="345"/>
      <c r="C31" s="339"/>
      <c r="D31" s="342"/>
      <c r="E31" s="330"/>
      <c r="F31" s="219" t="s">
        <v>75</v>
      </c>
      <c r="G31" s="34"/>
    </row>
    <row r="32" spans="1:7" ht="48.6" customHeight="1">
      <c r="A32" s="332"/>
      <c r="B32" s="345"/>
      <c r="C32" s="339"/>
      <c r="D32" s="342"/>
      <c r="E32" s="330"/>
      <c r="F32" s="219" t="s">
        <v>78</v>
      </c>
      <c r="G32" s="34"/>
    </row>
    <row r="33" spans="1:7" ht="98.45" customHeight="1">
      <c r="A33" s="332"/>
      <c r="B33" s="345"/>
      <c r="C33" s="339"/>
      <c r="D33" s="342"/>
      <c r="E33" s="330"/>
      <c r="F33" s="219" t="s">
        <v>77</v>
      </c>
      <c r="G33" s="34"/>
    </row>
    <row r="34" spans="1:7" ht="88.9" customHeight="1">
      <c r="A34" s="332"/>
      <c r="B34" s="345"/>
      <c r="C34" s="339"/>
      <c r="D34" s="342"/>
      <c r="E34" s="330"/>
      <c r="F34" s="219" t="s">
        <v>79</v>
      </c>
      <c r="G34" s="34"/>
    </row>
    <row r="35" spans="1:7" ht="28.9" customHeight="1">
      <c r="A35" s="332"/>
      <c r="B35" s="345"/>
      <c r="C35" s="339"/>
      <c r="D35" s="342"/>
      <c r="E35" s="330"/>
      <c r="F35" s="219" t="s">
        <v>80</v>
      </c>
      <c r="G35" s="34"/>
    </row>
    <row r="36" spans="1:7" ht="126.75">
      <c r="A36" s="332"/>
      <c r="B36" s="346"/>
      <c r="C36" s="340"/>
      <c r="D36" s="343"/>
      <c r="E36" s="331"/>
      <c r="F36" s="220" t="s">
        <v>81</v>
      </c>
      <c r="G36" s="34"/>
    </row>
    <row r="37" spans="1:7" ht="123.75">
      <c r="A37" s="332"/>
      <c r="B37" s="176">
        <v>3.01</v>
      </c>
      <c r="C37" s="177" t="s">
        <v>82</v>
      </c>
      <c r="D37" s="39" t="s">
        <v>3312</v>
      </c>
      <c r="E37" s="221" t="s">
        <v>1888</v>
      </c>
      <c r="F37" s="222" t="s">
        <v>2032</v>
      </c>
      <c r="G37" s="34"/>
    </row>
    <row r="38" spans="1:7" ht="112.5">
      <c r="A38" s="332"/>
      <c r="B38" s="176">
        <v>3.02</v>
      </c>
      <c r="C38" s="177" t="s">
        <v>1929</v>
      </c>
      <c r="D38" s="39" t="s">
        <v>3313</v>
      </c>
      <c r="E38" s="221" t="s">
        <v>1950</v>
      </c>
      <c r="F38" s="222" t="s">
        <v>2033</v>
      </c>
      <c r="G38" s="34"/>
    </row>
    <row r="39" spans="1:7" ht="101.25">
      <c r="A39" s="332"/>
      <c r="B39" s="194">
        <v>4</v>
      </c>
      <c r="C39" s="193" t="s">
        <v>2256</v>
      </c>
      <c r="D39" s="39" t="s">
        <v>3314</v>
      </c>
      <c r="E39" s="37" t="s">
        <v>3241</v>
      </c>
      <c r="F39" s="37" t="s">
        <v>2257</v>
      </c>
      <c r="G39" s="34"/>
    </row>
    <row r="40" spans="1:7" ht="56.25">
      <c r="A40" s="332"/>
      <c r="B40" s="176">
        <v>4.01</v>
      </c>
      <c r="C40" s="193" t="s">
        <v>2256</v>
      </c>
      <c r="D40" s="39" t="s">
        <v>3316</v>
      </c>
      <c r="E40" s="37" t="s">
        <v>3262</v>
      </c>
      <c r="F40" s="37" t="s">
        <v>3268</v>
      </c>
      <c r="G40" s="34"/>
    </row>
    <row r="41" spans="1:7" ht="56.25">
      <c r="A41" s="332"/>
      <c r="B41" s="176" t="s">
        <v>3301</v>
      </c>
      <c r="C41" s="193" t="s">
        <v>2256</v>
      </c>
      <c r="D41" s="39" t="s">
        <v>3315</v>
      </c>
      <c r="E41" s="37" t="s">
        <v>3304</v>
      </c>
      <c r="F41" s="37" t="s">
        <v>3302</v>
      </c>
      <c r="G41" s="34"/>
    </row>
    <row r="42" spans="1:7" ht="56.25">
      <c r="A42" s="332"/>
      <c r="B42" s="176" t="s">
        <v>3353</v>
      </c>
      <c r="C42" s="193" t="s">
        <v>2256</v>
      </c>
      <c r="D42" s="39" t="s">
        <v>3587</v>
      </c>
      <c r="E42" s="37" t="s">
        <v>3303</v>
      </c>
      <c r="F42" s="37" t="s">
        <v>3354</v>
      </c>
      <c r="G42" s="34"/>
    </row>
    <row r="43" spans="1:7" ht="123.75">
      <c r="A43" s="332"/>
      <c r="B43" s="211">
        <v>4.0999999999999996</v>
      </c>
      <c r="C43" s="193" t="s">
        <v>3586</v>
      </c>
      <c r="D43" s="212">
        <v>42867</v>
      </c>
      <c r="E43" s="223" t="s">
        <v>3589</v>
      </c>
      <c r="F43" s="37" t="s">
        <v>3588</v>
      </c>
      <c r="G43" s="34"/>
    </row>
    <row r="44" spans="1:7" ht="78.75">
      <c r="A44" s="332"/>
      <c r="B44" s="211">
        <v>4.2</v>
      </c>
      <c r="C44" s="193" t="s">
        <v>3586</v>
      </c>
      <c r="D44" s="212">
        <v>42704</v>
      </c>
      <c r="E44" s="223" t="s">
        <v>3904</v>
      </c>
      <c r="F44" s="37" t="s">
        <v>3862</v>
      </c>
      <c r="G44" s="34"/>
    </row>
    <row r="45" spans="1:7" ht="157.5">
      <c r="A45" s="332"/>
      <c r="B45" s="306">
        <v>5</v>
      </c>
      <c r="C45" s="193" t="s">
        <v>3586</v>
      </c>
      <c r="D45" s="212">
        <v>42867</v>
      </c>
      <c r="E45" s="223" t="s">
        <v>14814</v>
      </c>
      <c r="F45" s="37" t="s">
        <v>14289</v>
      </c>
      <c r="G45" s="34"/>
    </row>
    <row r="46" spans="1:7" ht="45">
      <c r="A46" s="332"/>
      <c r="B46" s="211">
        <v>5.01</v>
      </c>
      <c r="C46" s="193" t="s">
        <v>3586</v>
      </c>
      <c r="D46" s="212">
        <v>42907</v>
      </c>
      <c r="E46" s="223" t="s">
        <v>14936</v>
      </c>
      <c r="F46" s="37" t="s">
        <v>14289</v>
      </c>
      <c r="G46" s="34"/>
    </row>
    <row r="47" spans="1:7" ht="67.5">
      <c r="A47" s="332"/>
      <c r="B47" s="211">
        <v>5.0999999999999996</v>
      </c>
      <c r="C47" s="193" t="s">
        <v>3586</v>
      </c>
      <c r="D47" s="212">
        <v>43070</v>
      </c>
      <c r="E47" s="223" t="s">
        <v>15170</v>
      </c>
      <c r="F47" s="37" t="s">
        <v>15171</v>
      </c>
      <c r="G47" s="34"/>
    </row>
    <row r="48" spans="1:7" ht="13.5" thickBot="1">
      <c r="A48" s="333"/>
      <c r="B48" s="334" t="str">
        <f ca="1">OFFSET(L!$C$1,MATCH("General"&amp;"Cpy",L!$A:$A,0)-1,SL,,)</f>
        <v>© 2017 Conflict-Free Sourcing Initiative. All rights reserved.</v>
      </c>
      <c r="C48" s="334"/>
      <c r="D48" s="334"/>
      <c r="E48" s="334"/>
      <c r="F48" s="334"/>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J30" sqref="J30"/>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2"/>
      <c r="B1" s="373"/>
      <c r="C1" s="373"/>
      <c r="D1" s="373"/>
      <c r="E1" s="373"/>
      <c r="F1" s="373"/>
      <c r="G1" s="373"/>
      <c r="H1" s="373"/>
      <c r="I1" s="373"/>
      <c r="J1" s="373"/>
      <c r="K1" s="37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5" t="str">
        <f ca="1">OFFSET(L!$C$1,MATCH("Declaration"&amp;ADDRESS(ROW(),COLUMN(),4),L!$A:$A,0)-1,SL,,)</f>
        <v>Conflict Minerals Reporting Template (CMRT)</v>
      </c>
      <c r="E2" s="376"/>
      <c r="F2" s="376"/>
      <c r="G2" s="376"/>
      <c r="H2" s="376"/>
      <c r="I2" s="376"/>
      <c r="J2" s="37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5"/>
      <c r="G3" s="385"/>
      <c r="H3" s="385"/>
      <c r="I3" s="196"/>
      <c r="J3" s="173" t="s">
        <v>15169</v>
      </c>
      <c r="K3" s="48"/>
      <c r="L3" s="144"/>
      <c r="M3" s="135"/>
      <c r="N3" s="135"/>
      <c r="O3" s="136"/>
      <c r="P3" s="149">
        <f>MATCH($D$3,LN,0)</f>
        <v>1</v>
      </c>
    </row>
    <row r="4" spans="1:34" ht="15.75">
      <c r="A4" s="46"/>
      <c r="B4" s="381" t="str">
        <f ca="1">OFFSET(L!$C$1,MATCH("Declaration"&amp;ADDRESS(ROW(),COLUMN(),4),L!$A:$A,0)-1,SL,,)</f>
        <v>The purpose of this document is to collect sourcing information on tin, tantalum, tungsten and gold used in products</v>
      </c>
      <c r="C4" s="381"/>
      <c r="D4" s="381"/>
      <c r="E4" s="381"/>
      <c r="F4" s="381"/>
      <c r="G4" s="381"/>
      <c r="H4" s="381"/>
      <c r="I4" s="386" t="str">
        <f ca="1">OFFSET(L!$C$1,MATCH("Declaration"&amp;ADDRESS(ROW(),COLUMN(),4),L!$A:$A,0)-1,SL,,)</f>
        <v>Link to Terms &amp; Conditions</v>
      </c>
      <c r="J4" s="38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0" t="str">
        <f ca="1">OFFSET(L!$C$1,MATCH("Declaration"&amp;ADDRESS(ROW(),COLUMN(),4),L!$A:$A,0)-1,SL,,)</f>
        <v>Company Information</v>
      </c>
      <c r="C7" s="390"/>
      <c r="D7" s="390"/>
      <c r="E7" s="390"/>
      <c r="F7" s="390"/>
      <c r="G7" s="390"/>
      <c r="H7" s="390"/>
      <c r="I7" s="390"/>
      <c r="J7" s="39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ustomHeight="1">
      <c r="A8" s="50"/>
      <c r="B8" s="90" t="str">
        <f ca="1">OFFSET(L!$C$1,MATCH("Declaration"&amp;ADDRESS(ROW(),COLUMN(),4),L!$A:$A,0)-1,SL,,)</f>
        <v>Company Name (*):</v>
      </c>
      <c r="C8" s="93"/>
      <c r="D8" s="378" t="s">
        <v>15453</v>
      </c>
      <c r="E8" s="379"/>
      <c r="F8" s="379"/>
      <c r="G8" s="379"/>
      <c r="H8" s="379"/>
      <c r="I8" s="379"/>
      <c r="J8" s="38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7" t="s">
        <v>782</v>
      </c>
      <c r="E9" s="388"/>
      <c r="F9" s="388"/>
      <c r="G9" s="38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1" t="str">
        <f ca="1">OFFSET(L!$C$1,MATCH("Declaration"&amp;ADDRESS(ROW(),COLUMN(),4)&amp;LEFT($D$9,1),L!$A:$A,0)-1,SL,,)</f>
        <v>Description of Scope: (*)</v>
      </c>
      <c r="C10" s="156"/>
      <c r="D10" s="382" t="s">
        <v>15454</v>
      </c>
      <c r="E10" s="383"/>
      <c r="F10" s="383"/>
      <c r="G10" s="383"/>
      <c r="H10" s="383"/>
      <c r="I10" s="383"/>
      <c r="J10" s="38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2"/>
      <c r="C11" s="156"/>
      <c r="D11" s="401" t="str">
        <f ca="1">IF(D9=Q9,OFFSET(L!$C$1,MATCH("Declaration"&amp;ADDRESS(ROW(),COLUMN(),4),L!$A:$A,0)-1,SL,,),"")</f>
        <v/>
      </c>
      <c r="E11" s="402"/>
      <c r="F11" s="402"/>
      <c r="G11" s="402"/>
      <c r="H11" s="402"/>
      <c r="I11" s="402"/>
      <c r="J11" s="40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1"/>
      <c r="E12" s="362"/>
      <c r="F12" s="362"/>
      <c r="G12" s="362"/>
      <c r="H12" s="362"/>
      <c r="I12" s="362"/>
      <c r="J12" s="36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1"/>
      <c r="E13" s="362"/>
      <c r="F13" s="362"/>
      <c r="G13" s="362"/>
      <c r="H13" s="362"/>
      <c r="I13" s="362"/>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1"/>
      <c r="E14" s="362"/>
      <c r="F14" s="362"/>
      <c r="G14" s="362"/>
      <c r="H14" s="362"/>
      <c r="I14" s="362"/>
      <c r="J14" s="36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1" t="s">
        <v>15455</v>
      </c>
      <c r="E15" s="362"/>
      <c r="F15" s="362"/>
      <c r="G15" s="362"/>
      <c r="H15" s="362"/>
      <c r="I15" s="362"/>
      <c r="J15" s="36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3" t="s">
        <v>15456</v>
      </c>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1" t="s">
        <v>14723</v>
      </c>
      <c r="E17" s="362"/>
      <c r="F17" s="362"/>
      <c r="G17" s="362"/>
      <c r="H17" s="362"/>
      <c r="I17" s="362"/>
      <c r="J17" s="36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1" t="s">
        <v>15457</v>
      </c>
      <c r="E18" s="362"/>
      <c r="F18" s="362"/>
      <c r="G18" s="362"/>
      <c r="H18" s="362"/>
      <c r="I18" s="362"/>
      <c r="J18" s="36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1" t="s">
        <v>15458</v>
      </c>
      <c r="E19" s="362"/>
      <c r="F19" s="362"/>
      <c r="G19" s="362"/>
      <c r="H19" s="362"/>
      <c r="I19" s="362"/>
      <c r="J19" s="36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3" t="s">
        <v>15459</v>
      </c>
      <c r="E20" s="394"/>
      <c r="F20" s="394"/>
      <c r="G20" s="394"/>
      <c r="H20" s="394"/>
      <c r="I20" s="394"/>
      <c r="J20" s="39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1" t="s">
        <v>14723</v>
      </c>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4">
        <v>43126</v>
      </c>
      <c r="E22" s="36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6" t="str">
        <f ca="1">OFFSET(L!$C$1,MATCH("Declaration"&amp;ADDRESS(ROW(),COLUMN(),4),L!$A:$A,0)-1,SL,,)</f>
        <v>Answer the following questions 1 - 7 based on the declaration scope indicated above</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0" t="str">
        <f ca="1">D25</f>
        <v>Answer</v>
      </c>
      <c r="E31" s="360"/>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67" t="s">
        <v>774</v>
      </c>
      <c r="E32" s="368"/>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0" t="str">
        <f ca="1">D25</f>
        <v>Answer</v>
      </c>
      <c r="E37" s="360"/>
      <c r="F37" s="21"/>
      <c r="G37" s="56" t="str">
        <f ca="1">G25</f>
        <v>Comments</v>
      </c>
      <c r="H37" s="397"/>
      <c r="I37" s="397"/>
      <c r="J37" s="397"/>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774</v>
      </c>
      <c r="E38" s="354"/>
      <c r="F38" s="59"/>
      <c r="G38" s="355" t="s">
        <v>15446</v>
      </c>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ustomHeight="1">
      <c r="A39" s="53"/>
      <c r="B39" s="52" t="str">
        <f ca="1">OFFSET(L!$C$1,MATCH("Declaration"&amp;ADDRESS(ROW(),COLUMN(),4),L!$A:$A,0)-1,SL,,)&amp;P39</f>
        <v>Tin  (*)</v>
      </c>
      <c r="C39" s="13"/>
      <c r="D39" s="353" t="s">
        <v>774</v>
      </c>
      <c r="E39" s="354"/>
      <c r="F39" s="59"/>
      <c r="G39" s="355" t="s">
        <v>15446</v>
      </c>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776</v>
      </c>
      <c r="E40" s="354"/>
      <c r="F40" s="59"/>
      <c r="G40" s="355" t="s">
        <v>15447</v>
      </c>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774</v>
      </c>
      <c r="E41" s="354"/>
      <c r="F41" s="59"/>
      <c r="G41" s="355" t="s">
        <v>15446</v>
      </c>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0" t="str">
        <f ca="1">D25</f>
        <v>Answer</v>
      </c>
      <c r="E49" s="36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58" t="s">
        <v>3907</v>
      </c>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8" t="s">
        <v>3907</v>
      </c>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58" t="s">
        <v>3907</v>
      </c>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58" t="s">
        <v>3907</v>
      </c>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0" t="str">
        <f ca="1">D25</f>
        <v>Answer</v>
      </c>
      <c r="E55" s="360"/>
      <c r="F55" s="21"/>
      <c r="G55" s="56" t="str">
        <f ca="1">G25</f>
        <v>Comments</v>
      </c>
      <c r="H55" s="396"/>
      <c r="I55" s="396"/>
      <c r="J55" s="39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67" t="s">
        <v>775</v>
      </c>
      <c r="E56" s="368"/>
      <c r="F56" s="59"/>
      <c r="G56" s="355" t="s">
        <v>15448</v>
      </c>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t="s">
        <v>15448</v>
      </c>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5" t="s">
        <v>15448</v>
      </c>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t="s">
        <v>15448</v>
      </c>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0" t="str">
        <f ca="1">D25</f>
        <v>Answer</v>
      </c>
      <c r="E61" s="360"/>
      <c r="F61" s="21"/>
      <c r="G61" s="56" t="str">
        <f ca="1">G25</f>
        <v>Comments</v>
      </c>
      <c r="H61" s="396" t="str">
        <f>IF(Q69="(*)","Click here to enter smelter names","")</f>
        <v/>
      </c>
      <c r="I61" s="396"/>
      <c r="J61" s="39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0" t="str">
        <f ca="1">OFFSET(L!$C$1,MATCH("Declaration"&amp;ADDRESS(ROW(),COLUMN(),4),L!$A:$A,0)-1,SL,,)</f>
        <v>Answer the Following Questions at a Company Level</v>
      </c>
      <c r="C67" s="410"/>
      <c r="D67" s="410"/>
      <c r="E67" s="410"/>
      <c r="F67" s="410"/>
      <c r="G67" s="410"/>
      <c r="H67" s="410"/>
      <c r="I67" s="410"/>
      <c r="J67" s="41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0"/>
      <c r="H70" s="400"/>
      <c r="I70" s="400"/>
      <c r="J70" s="40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69" t="s">
        <v>15449</v>
      </c>
      <c r="H71" s="370"/>
      <c r="I71" s="370"/>
      <c r="J71" s="37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775</v>
      </c>
      <c r="E73" s="354"/>
      <c r="F73" s="69"/>
      <c r="G73" s="355" t="s">
        <v>15450</v>
      </c>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t="s">
        <v>15451</v>
      </c>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7" t="s">
        <v>14284</v>
      </c>
      <c r="E79" s="408"/>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0"/>
      <c r="H80" s="400"/>
      <c r="I80" s="400"/>
      <c r="J80" s="40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t="s">
        <v>15452</v>
      </c>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774</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6" t="str">
        <f>IF(OR($D$8="",$I$3=""),"","Click here to check required fields completion")</f>
        <v/>
      </c>
      <c r="C86" s="406"/>
      <c r="D86" s="406"/>
      <c r="E86" s="406"/>
      <c r="F86" s="406"/>
      <c r="G86" s="406"/>
      <c r="H86" s="406"/>
      <c r="I86" s="406"/>
      <c r="J86" s="40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4" t="str">
        <f ca="1">OFFSET(L!$C$1,MATCH("General"&amp;"Cpy",L!$A:$A,0)-1,SL,,)</f>
        <v>© 2017 Conflict-Free Sourcing Initiative. All rights reserved.</v>
      </c>
      <c r="B87" s="405"/>
      <c r="C87" s="405"/>
      <c r="D87" s="405"/>
      <c r="E87" s="405"/>
      <c r="F87" s="405"/>
      <c r="G87" s="405"/>
      <c r="H87" s="405"/>
      <c r="I87" s="405"/>
      <c r="J87" s="40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6" stopIfTrue="1">
      <formula>AND(OR($D$26="No",AND($D$26="Yes",$D$32="No")),OR($D$27="No",AND($D$27="Yes",$D$33="No")), OR($D$28="No",AND($D$28="Yes",$D$34="No")), OR($D$29="No",AND($D$29="Yes",$D$35="No")))</formula>
    </cfRule>
    <cfRule type="expression" dxfId="79" priority="57" stopIfTrue="1">
      <formula>IF(D69="",TRUE)</formula>
    </cfRule>
  </conditionalFormatting>
  <conditionalFormatting sqref="D26:E26">
    <cfRule type="expression" dxfId="78" priority="108" stopIfTrue="1">
      <formula>IF($D$26="",TRUE)</formula>
    </cfRule>
  </conditionalFormatting>
  <conditionalFormatting sqref="D27:E27">
    <cfRule type="expression" dxfId="77" priority="115" stopIfTrue="1">
      <formula>IF($D$27="",TRUE)</formula>
    </cfRule>
  </conditionalFormatting>
  <conditionalFormatting sqref="D28:E28">
    <cfRule type="expression" dxfId="76" priority="116" stopIfTrue="1">
      <formula>IF($D$28="",TRUE)</formula>
    </cfRule>
  </conditionalFormatting>
  <conditionalFormatting sqref="D29:E29">
    <cfRule type="expression" dxfId="75" priority="117" stopIfTrue="1">
      <formula>IF($D$29="",TRUE)</formula>
    </cfRule>
  </conditionalFormatting>
  <conditionalFormatting sqref="D15:J15">
    <cfRule type="expression" dxfId="74" priority="124" stopIfTrue="1">
      <formula>IF($D$15="",TRUE)</formula>
    </cfRule>
  </conditionalFormatting>
  <conditionalFormatting sqref="D16:J16">
    <cfRule type="expression" dxfId="73" priority="125" stopIfTrue="1">
      <formula>IF($D$16="",TRUE)</formula>
    </cfRule>
  </conditionalFormatting>
  <conditionalFormatting sqref="D17:J17">
    <cfRule type="expression" dxfId="72" priority="126" stopIfTrue="1">
      <formula>IF($D$17="",TRUE)</formula>
    </cfRule>
  </conditionalFormatting>
  <conditionalFormatting sqref="D18:J18">
    <cfRule type="expression" dxfId="71" priority="127" stopIfTrue="1">
      <formula>IF($D$18="",TRUE)</formula>
    </cfRule>
  </conditionalFormatting>
  <conditionalFormatting sqref="D22:E22">
    <cfRule type="expression" dxfId="70" priority="130" stopIfTrue="1">
      <formula>IF($D$22="",TRUE)</formula>
    </cfRule>
  </conditionalFormatting>
  <conditionalFormatting sqref="D34:E34 D40:E40 D46:E46 D52:E52 D58:E58 D64:E64">
    <cfRule type="expression" dxfId="69" priority="20" stopIfTrue="1">
      <formula>$P$28=""</formula>
    </cfRule>
  </conditionalFormatting>
  <conditionalFormatting sqref="D35:E35 D41:E41 D47:E47 D53:E53 D59:E59 D65:E65">
    <cfRule type="expression" dxfId="68" priority="135" stopIfTrue="1">
      <formula>$P$29=""</formula>
    </cfRule>
  </conditionalFormatting>
  <conditionalFormatting sqref="D32:E32">
    <cfRule type="expression" dxfId="67" priority="113" stopIfTrue="1">
      <formula>$P$26=""</formula>
    </cfRule>
  </conditionalFormatting>
  <conditionalFormatting sqref="D32:E32">
    <cfRule type="expression" dxfId="66" priority="26" stopIfTrue="1">
      <formula>IF(AND(OR($D$26="Yes",$D$26=""),$D$32=""),1,0)</formula>
    </cfRule>
  </conditionalFormatting>
  <conditionalFormatting sqref="D38 D44 D50 D56 D62">
    <cfRule type="expression" dxfId="65" priority="22" stopIfTrue="1">
      <formula>$P$32=""</formula>
    </cfRule>
  </conditionalFormatting>
  <conditionalFormatting sqref="D39:E39 D45 D51 D57 D63">
    <cfRule type="expression" dxfId="64" priority="21" stopIfTrue="1">
      <formula>$P$33=""</formula>
    </cfRule>
  </conditionalFormatting>
  <conditionalFormatting sqref="D40 D46 D52 D58 D64">
    <cfRule type="expression" dxfId="63" priority="11" stopIfTrue="1">
      <formula>$P$34=""</formula>
    </cfRule>
    <cfRule type="expression" dxfId="62" priority="133" stopIfTrue="1">
      <formula>IF(AND(OR($D$28="Yes",$D$28=""),D40=""),1,0)</formula>
    </cfRule>
  </conditionalFormatting>
  <conditionalFormatting sqref="D41 D47 D53 D59 D65">
    <cfRule type="expression" dxfId="61" priority="19" stopIfTrue="1">
      <formula>$P$35=""</formula>
    </cfRule>
  </conditionalFormatting>
  <conditionalFormatting sqref="D38:E38 D44:E44 D50:E50 D56:E56 D62:E62">
    <cfRule type="expression" dxfId="60" priority="24" stopIfTrue="1">
      <formula>$P$26=""</formula>
    </cfRule>
    <cfRule type="expression" dxfId="59" priority="25" stopIfTrue="1">
      <formula>IF(AND(OR($D$26="Yes",$D$26=""),D38=""),1,0)</formula>
    </cfRule>
  </conditionalFormatting>
  <conditionalFormatting sqref="G79:J79">
    <cfRule type="expression" dxfId="58" priority="18" stopIfTrue="1">
      <formula>IF(AND($D$79="Yes, using other format (describe)",$G$79=""),TRUE)</formula>
    </cfRule>
  </conditionalFormatting>
  <conditionalFormatting sqref="D39:E39 D45:E45 D51:E51 D57:E57 D63:E63">
    <cfRule type="expression" dxfId="57" priority="131" stopIfTrue="1">
      <formula>$P$39=""</formula>
    </cfRule>
    <cfRule type="expression" dxfId="56" priority="132" stopIfTrue="1">
      <formula>IF(AND(OR($D$27="Yes",$D$27=""),D39=""),1,0)</formula>
    </cfRule>
  </conditionalFormatting>
  <conditionalFormatting sqref="D33:E33">
    <cfRule type="expression" dxfId="55" priority="13" stopIfTrue="1">
      <formula>IF(AND(OR($D$27="Yes",$D$27=""),$D$33=""),1,0)</formula>
    </cfRule>
    <cfRule type="expression" dxfId="54" priority="14" stopIfTrue="1">
      <formula>$P$27=""</formula>
    </cfRule>
  </conditionalFormatting>
  <conditionalFormatting sqref="D34:E34">
    <cfRule type="expression" dxfId="53" priority="134" stopIfTrue="1">
      <formula>IF(AND(OR($D$28="Yes",$D$28=""),$D$34=""),1,0)</formula>
    </cfRule>
  </conditionalFormatting>
  <conditionalFormatting sqref="D41:E41 D47:E47 D53:E53 D59:E59 D65:E65">
    <cfRule type="expression" dxfId="52" priority="136" stopIfTrue="1">
      <formula>IF(AND(OR($D$29="Yes",$D$29=""),D41=""),1,0)</formula>
    </cfRule>
  </conditionalFormatting>
  <conditionalFormatting sqref="D35:E35">
    <cfRule type="expression" dxfId="51" priority="10" stopIfTrue="1">
      <formula>IF(AND(OR($D$29="Yes",$D$29=""),$D$35=""),1,0)</formula>
    </cfRule>
  </conditionalFormatting>
  <conditionalFormatting sqref="D20:J20">
    <cfRule type="expression" dxfId="50" priority="6" stopIfTrue="1">
      <formula>IF($D$20="",TRUE)</formula>
    </cfRule>
  </conditionalFormatting>
  <conditionalFormatting sqref="D21:J21">
    <cfRule type="expression" dxfId="49" priority="7" stopIfTrue="1">
      <formula>IF($D$21="",TRUE)</formula>
    </cfRule>
  </conditionalFormatting>
  <conditionalFormatting sqref="G71:J71">
    <cfRule type="expression" dxfId="48" priority="5" stopIfTrue="1">
      <formula>IF(AND($D$71="Yes",$G$71=""),TRUE)</formula>
    </cfRule>
  </conditionalFormatting>
  <conditionalFormatting sqref="D8:J8">
    <cfRule type="expression" dxfId="47" priority="4" stopIfTrue="1">
      <formula>IF($D$8="",TRUE)</formula>
    </cfRule>
  </conditionalFormatting>
  <conditionalFormatting sqref="D9:G9">
    <cfRule type="expression" dxfId="46" priority="3" stopIfTrue="1">
      <formula>IF($D$9="",TRUE)</formula>
    </cfRule>
  </conditionalFormatting>
  <conditionalFormatting sqref="D10:J10">
    <cfRule type="expression" dxfId="45" priority="1" stopIfTrue="1">
      <formula>IF($D$9=$Q$9,TRUE)</formula>
    </cfRule>
    <cfRule type="expression" dxfId="44" priority="2" stopIfTrue="1">
      <formula>IF(AND($D$10="",$D$9=$R$9),TRUE)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55" zoomScaleNormal="55" workbookViewId="0">
      <pane ySplit="3" topLeftCell="A20" activePane="bottomLeft" state="frozen"/>
      <selection activeCell="A2" sqref="A2"/>
      <selection pane="bottomLeft" activeCell="C9" sqref="C9"/>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76.5">
      <c r="A5" s="249" t="s">
        <v>1206</v>
      </c>
      <c r="B5" s="250" t="str">
        <f ca="1">IF(LEN(A5)=0,"",INDEX('Smelter Look-up'!$A:$A,MATCH($A5,'Smelter Look-up'!$E:$E,0)))</f>
        <v>Tungsten</v>
      </c>
      <c r="C5" s="256" t="str">
        <f ca="1">IF(LEN(A5)=0,"",INDEX('Smelter Look-up'!$C:$C,MATCH($A5,'Smelter Look-up'!$E:$E,0)))</f>
        <v>A.L.M.T. TUNGSTEN Corp.</v>
      </c>
      <c r="D5" s="250"/>
      <c r="E5" s="250" t="str">
        <f ca="1">IF(ISERROR($V5),"",OFFSET('Smelter Look-up'!$D$4,$V5-4,0)&amp;"")</f>
        <v>JAPAN</v>
      </c>
      <c r="F5" s="250" t="str">
        <f ca="1">IF(ISERROR($V5),"",OFFSET('Smelter Look-up'!$E$4,$V5-4,0))</f>
        <v>CID000004</v>
      </c>
      <c r="G5" s="250" t="str">
        <f ca="1">IF(C5=$X$4,"Enter smelter details", IF(ISERROR($V5),"",OFFSET('Smelter Look-up'!$F$4,$V5-4,0)))</f>
        <v>CFSI</v>
      </c>
      <c r="H5" s="251">
        <f ca="1">IF(ISERROR($V5),"",OFFSET('Smelter Look-up'!$G$4,$V5-4,0))</f>
        <v>0</v>
      </c>
      <c r="I5" s="252" t="str">
        <f ca="1">IF(ISERROR($V5),"",OFFSET('Smelter Look-up'!$H$4,$V5-4,0))</f>
        <v>Toyama City</v>
      </c>
      <c r="J5" s="252" t="str">
        <f ca="1">IF(ISERROR($V5),"",OFFSET('Smelter Look-up'!$I$4,$V5-4,0))</f>
        <v>Toyama</v>
      </c>
      <c r="K5" s="253"/>
      <c r="L5" s="253"/>
      <c r="M5" s="253"/>
      <c r="N5" s="253"/>
      <c r="O5" s="253"/>
      <c r="P5" s="253"/>
      <c r="Q5" s="210"/>
      <c r="R5" s="250" t="str">
        <f ca="1">IF(ISERROR($V5),"",OFFSET('Smelter Look-up'!$C$4,$V5-4,0)&amp;"")</f>
        <v>A.L.M.T. TUNGSTEN Corp.</v>
      </c>
      <c r="S5" s="264" t="str">
        <f t="shared" ref="S5" ca="1" si="0">IF(B5="","",IF(ISERROR(MATCH($E5,CL,0)),"Unknown",INDIRECT("'C'!$A$"&amp;MATCH($E5,CL,0)+1)))</f>
        <v>JP</v>
      </c>
      <c r="T5" s="264" t="str">
        <f ca="1">IF(B5="","",IF(ISERROR(MATCH($J5,SorP!$B$1:$B$6230,0)),"",INDIRECT("'SorP'!$A$"&amp;MATCH($J5,SorP!$B$1:$B$6230,0))))</f>
        <v>JP-16</v>
      </c>
      <c r="U5" s="299"/>
      <c r="V5" s="300">
        <f ca="1">IF(C5="",NA(),MATCH($B5&amp;$C5,'Smelter Look-up'!$J:$J,0))</f>
        <v>506</v>
      </c>
      <c r="W5" s="301"/>
      <c r="X5" s="301">
        <f ca="1">IF(AND(C5="Smelter not listed",OR(LEN(D5)=0,LEN(E5)=0)),1,0)</f>
        <v>0</v>
      </c>
      <c r="Y5" s="301"/>
      <c r="Z5" s="301"/>
      <c r="AB5" s="303" t="str">
        <f ca="1">B5&amp;C5</f>
        <v>TungstenA.L.M.T. TUNGSTEN Corp.</v>
      </c>
      <c r="AK5" s="302">
        <f ca="1">LEN(AB5)</f>
        <v>31</v>
      </c>
    </row>
    <row r="6" spans="1:37" s="302" customFormat="1" ht="76.5">
      <c r="A6" s="249" t="s">
        <v>1971</v>
      </c>
      <c r="B6" s="250" t="str">
        <f ca="1">IF(LEN(A6)=0,"",INDEX('Smelter Look-up'!$A:$A,MATCH($A6,'Smelter Look-up'!$E:$E,0)))</f>
        <v>Gold</v>
      </c>
      <c r="C6" s="256" t="str">
        <f ca="1">IF(LEN(A6)=0,"",INDEX('Smelter Look-up'!$C:$C,MATCH($A6,'Smelter Look-up'!$E:$E,0)))</f>
        <v>Advanced Chemical Company</v>
      </c>
      <c r="D6" s="250"/>
      <c r="E6" s="250" t="str">
        <f ca="1">IF(ISERROR($V6),"",OFFSET('Smelter Look-up'!$D$4,$V6-4,0)&amp;"")</f>
        <v>UNITED STATES OF AMERICA</v>
      </c>
      <c r="F6" s="250" t="str">
        <f ca="1">IF(ISERROR($V6),"",OFFSET('Smelter Look-up'!$E$4,$V6-4,0))</f>
        <v>CID000015</v>
      </c>
      <c r="G6" s="250" t="str">
        <f ca="1">IF(C6=$X$4,"Enter smelter details", IF(ISERROR($V6),"",OFFSET('Smelter Look-up'!$F$4,$V6-4,0)))</f>
        <v>CFSI</v>
      </c>
      <c r="H6" s="251">
        <f ca="1">IF(ISERROR($V6),"",OFFSET('Smelter Look-up'!$G$4,$V6-4,0))</f>
        <v>0</v>
      </c>
      <c r="I6" s="252" t="str">
        <f ca="1">IF(ISERROR($V6),"",OFFSET('Smelter Look-up'!$H$4,$V6-4,0))</f>
        <v>Warwick</v>
      </c>
      <c r="J6" s="252" t="str">
        <f ca="1">IF(ISERROR($V6),"",OFFSET('Smelter Look-up'!$I$4,$V6-4,0))</f>
        <v>Rhode Island</v>
      </c>
      <c r="K6" s="254"/>
      <c r="L6" s="254"/>
      <c r="M6" s="254"/>
      <c r="N6" s="254"/>
      <c r="O6" s="254"/>
      <c r="P6" s="253"/>
      <c r="Q6" s="255"/>
      <c r="R6" s="250" t="str">
        <f ca="1">IF(ISERROR($V6),"",OFFSET('Smelter Look-up'!$C$4,$V6-4,0)&amp;"")</f>
        <v>Advanced Chemical Company</v>
      </c>
      <c r="S6" s="264" t="str">
        <f t="shared" ref="S6:S69" ca="1" si="1">IF(B6="","",IF(ISERROR(MATCH($E6,CL,0)),"Unknown",INDIRECT("'C'!$A$"&amp;MATCH($E6,CL,0)+1)))</f>
        <v>US</v>
      </c>
      <c r="T6" s="264" t="str">
        <f ca="1">IF(B6="","",IF(ISERROR(MATCH($J6,SorP!$B$1:$B$6230,0)),"",INDIRECT("'SorP'!$A$"&amp;MATCH($J6,SorP!$B$1:$B$6230,0))))</f>
        <v>US-RI</v>
      </c>
      <c r="U6" s="299"/>
      <c r="V6" s="300">
        <f ca="1">IF(C6="",NA(),MATCH($B6&amp;$C6,'Smelter Look-up'!$J:$J,0))</f>
        <v>7</v>
      </c>
      <c r="W6" s="301"/>
      <c r="X6" s="301">
        <f t="shared" ref="X6:X69" ca="1" si="2">IF(AND(C6="Smelter not listed",OR(LEN(D6)=0,LEN(E6)=0)),1,0)</f>
        <v>0</v>
      </c>
      <c r="Y6" s="301"/>
      <c r="Z6" s="301"/>
      <c r="AB6" s="303" t="str">
        <f t="shared" ref="AB6:AB69" ca="1" si="3">B6&amp;C6</f>
        <v>GoldAdvanced Chemical Company</v>
      </c>
    </row>
    <row r="7" spans="1:37" s="302" customFormat="1" ht="89.25">
      <c r="A7" s="249" t="s">
        <v>1038</v>
      </c>
      <c r="B7" s="250" t="str">
        <f ca="1">IF(LEN(A7)=0,"",INDEX('Smelter Look-up'!$A:$A,MATCH($A7,'Smelter Look-up'!$E:$E,0)))</f>
        <v>Gold</v>
      </c>
      <c r="C7" s="256" t="str">
        <f ca="1">IF(LEN(A7)=0,"",INDEX('Smelter Look-up'!$C:$C,MATCH($A7,'Smelter Look-up'!$E:$E,0)))</f>
        <v>Aida Chemical Industries Co., Ltd.</v>
      </c>
      <c r="D7" s="250"/>
      <c r="E7" s="250" t="str">
        <f ca="1">IF(ISERROR($V7),"",OFFSET('Smelter Look-up'!$D$4,$V7-4,0)&amp;"")</f>
        <v>JAPAN</v>
      </c>
      <c r="F7" s="250" t="str">
        <f ca="1">IF(ISERROR($V7),"",OFFSET('Smelter Look-up'!$E$4,$V7-4,0))</f>
        <v>CID000019</v>
      </c>
      <c r="G7" s="250" t="str">
        <f ca="1">IF(C7=$X$4,"Enter smelter details", IF(ISERROR($V7),"",OFFSET('Smelter Look-up'!$F$4,$V7-4,0)))</f>
        <v>CFSI</v>
      </c>
      <c r="H7" s="251">
        <f ca="1">IF(ISERROR($V7),"",OFFSET('Smelter Look-up'!$G$4,$V7-4,0))</f>
        <v>0</v>
      </c>
      <c r="I7" s="252" t="str">
        <f ca="1">IF(ISERROR($V7),"",OFFSET('Smelter Look-up'!$H$4,$V7-4,0))</f>
        <v>Fuchu</v>
      </c>
      <c r="J7" s="252" t="str">
        <f ca="1">IF(ISERROR($V7),"",OFFSET('Smelter Look-up'!$I$4,$V7-4,0))</f>
        <v>Tokyo</v>
      </c>
      <c r="K7" s="254"/>
      <c r="L7" s="254"/>
      <c r="M7" s="254"/>
      <c r="N7" s="254"/>
      <c r="O7" s="254"/>
      <c r="P7" s="253"/>
      <c r="Q7" s="255"/>
      <c r="R7" s="250" t="str">
        <f ca="1">IF(ISERROR($V7),"",OFFSET('Smelter Look-up'!$C$4,$V7-4,0)&amp;"")</f>
        <v>Aida Chemical Industries Co., Ltd.</v>
      </c>
      <c r="S7" s="264" t="str">
        <f t="shared" ca="1" si="1"/>
        <v>JP</v>
      </c>
      <c r="T7" s="264" t="str">
        <f ca="1">IF(B7="","",IF(ISERROR(MATCH($J7,SorP!$B$1:$B$6230,0)),"",INDIRECT("'SorP'!$A$"&amp;MATCH($J7,SorP!$B$1:$B$6230,0))))</f>
        <v>JP-13</v>
      </c>
      <c r="U7" s="299"/>
      <c r="V7" s="300">
        <f ca="1">IF(C7="",NA(),MATCH($B7&amp;$C7,'Smelter Look-up'!$J:$J,0))</f>
        <v>11</v>
      </c>
      <c r="W7" s="301"/>
      <c r="X7" s="301">
        <f t="shared" ca="1" si="2"/>
        <v>0</v>
      </c>
      <c r="Y7" s="301"/>
      <c r="Z7" s="301"/>
      <c r="AB7" s="303" t="str">
        <f t="shared" ca="1" si="3"/>
        <v>GoldAida Chemical Industries Co., Ltd.</v>
      </c>
    </row>
    <row r="8" spans="1:37" s="302" customFormat="1" ht="102">
      <c r="A8" s="249" t="s">
        <v>1039</v>
      </c>
      <c r="B8" s="250" t="str">
        <f ca="1">IF(LEN(A8)=0,"",INDEX('Smelter Look-up'!$A:$A,MATCH($A8,'Smelter Look-up'!$E:$E,0)))</f>
        <v>Gold</v>
      </c>
      <c r="C8" s="256" t="str">
        <f ca="1">IF(LEN(A8)=0,"",INDEX('Smelter Look-up'!$C:$C,MATCH($A8,'Smelter Look-up'!$E:$E,0)))</f>
        <v>Allgemeine Gold-und Silberscheideanstalt A.G.</v>
      </c>
      <c r="D8" s="250"/>
      <c r="E8" s="250" t="str">
        <f ca="1">IF(ISERROR($V8),"",OFFSET('Smelter Look-up'!$D$4,$V8-4,0)&amp;"")</f>
        <v>GERMANY</v>
      </c>
      <c r="F8" s="250" t="str">
        <f ca="1">IF(ISERROR($V8),"",OFFSET('Smelter Look-up'!$E$4,$V8-4,0))</f>
        <v>CID000035</v>
      </c>
      <c r="G8" s="250" t="str">
        <f ca="1">IF(C8=$X$4,"Enter smelter details", IF(ISERROR($V8),"",OFFSET('Smelter Look-up'!$F$4,$V8-4,0)))</f>
        <v>CFSI</v>
      </c>
      <c r="H8" s="251">
        <f ca="1">IF(ISERROR($V8),"",OFFSET('Smelter Look-up'!$G$4,$V8-4,0))</f>
        <v>0</v>
      </c>
      <c r="I8" s="252" t="str">
        <f ca="1">IF(ISERROR($V8),"",OFFSET('Smelter Look-up'!$H$4,$V8-4,0))</f>
        <v>Pforzheim</v>
      </c>
      <c r="J8" s="252" t="str">
        <f ca="1">IF(ISERROR($V8),"",OFFSET('Smelter Look-up'!$I$4,$V8-4,0))</f>
        <v>Baden-Württemberg</v>
      </c>
      <c r="K8" s="254"/>
      <c r="L8" s="254"/>
      <c r="M8" s="254"/>
      <c r="N8" s="254"/>
      <c r="O8" s="254"/>
      <c r="P8" s="253"/>
      <c r="Q8" s="255"/>
      <c r="R8" s="250" t="str">
        <f ca="1">IF(ISERROR($V8),"",OFFSET('Smelter Look-up'!$C$4,$V8-4,0)&amp;"")</f>
        <v>Allgemeine Gold-und Silberscheideanstalt A.G.</v>
      </c>
      <c r="S8" s="264" t="str">
        <f t="shared" ca="1" si="1"/>
        <v>DE</v>
      </c>
      <c r="T8" s="264" t="str">
        <f ca="1">IF(B8="","",IF(ISERROR(MATCH($J8,SorP!$B$1:$B$6230,0)),"",INDIRECT("'SorP'!$A$"&amp;MATCH($J8,SorP!$B$1:$B$6230,0))))</f>
        <v>DE-BW</v>
      </c>
      <c r="U8" s="299"/>
      <c r="V8" s="300">
        <f ca="1">IF(C8="",NA(),MATCH($B8&amp;$C8,'Smelter Look-up'!$J:$J,0))</f>
        <v>14</v>
      </c>
      <c r="W8" s="301"/>
      <c r="X8" s="301">
        <f t="shared" ca="1" si="2"/>
        <v>0</v>
      </c>
      <c r="Y8" s="301"/>
      <c r="Z8" s="301"/>
      <c r="AB8" s="303" t="str">
        <f t="shared" ca="1" si="3"/>
        <v>GoldAllgemeine Gold-und Silberscheideanstalt A.G.</v>
      </c>
    </row>
    <row r="9" spans="1:37" s="302" customFormat="1" ht="102">
      <c r="A9" s="249" t="s">
        <v>1040</v>
      </c>
      <c r="B9" s="250" t="str">
        <f ca="1">IF(LEN(A9)=0,"",INDEX('Smelter Look-up'!$A:$A,MATCH($A9,'Smelter Look-up'!$E:$E,0)))</f>
        <v>Gold</v>
      </c>
      <c r="C9" s="256" t="str">
        <f ca="1">IF(LEN(A9)=0,"",INDEX('Smelter Look-up'!$C:$C,MATCH($A9,'Smelter Look-up'!$E:$E,0)))</f>
        <v>Almalyk Mining and Metallurgical Complex (AMMC)</v>
      </c>
      <c r="D9" s="250"/>
      <c r="E9" s="250" t="str">
        <f ca="1">IF(ISERROR($V9),"",OFFSET('Smelter Look-up'!$D$4,$V9-4,0)&amp;"")</f>
        <v>UZBEKISTAN</v>
      </c>
      <c r="F9" s="250" t="str">
        <f ca="1">IF(ISERROR($V9),"",OFFSET('Smelter Look-up'!$E$4,$V9-4,0))</f>
        <v>CID000041</v>
      </c>
      <c r="G9" s="250" t="str">
        <f ca="1">IF(C9=$X$4,"Enter smelter details", IF(ISERROR($V9),"",OFFSET('Smelter Look-up'!$F$4,$V9-4,0)))</f>
        <v>CFSI</v>
      </c>
      <c r="H9" s="251">
        <f ca="1">IF(ISERROR($V9),"",OFFSET('Smelter Look-up'!$G$4,$V9-4,0))</f>
        <v>0</v>
      </c>
      <c r="I9" s="252" t="str">
        <f ca="1">IF(ISERROR($V9),"",OFFSET('Smelter Look-up'!$H$4,$V9-4,0))</f>
        <v>Almalyk</v>
      </c>
      <c r="J9" s="252" t="str">
        <f ca="1">IF(ISERROR($V9),"",OFFSET('Smelter Look-up'!$I$4,$V9-4,0))</f>
        <v>Toshkent</v>
      </c>
      <c r="K9" s="254"/>
      <c r="L9" s="254"/>
      <c r="M9" s="254"/>
      <c r="N9" s="254"/>
      <c r="O9" s="254"/>
      <c r="P9" s="253"/>
      <c r="Q9" s="255"/>
      <c r="R9" s="250" t="str">
        <f ca="1">IF(ISERROR($V9),"",OFFSET('Smelter Look-up'!$C$4,$V9-4,0)&amp;"")</f>
        <v>Almalyk Mining and Metallurgical Complex (AMMC)</v>
      </c>
      <c r="S9" s="264" t="str">
        <f t="shared" ca="1" si="1"/>
        <v>UZ</v>
      </c>
      <c r="T9" s="264" t="str">
        <f ca="1">IF(B9="","",IF(ISERROR(MATCH($J9,SorP!$B$1:$B$6230,0)),"",INDIRECT("'SorP'!$A$"&amp;MATCH($J9,SorP!$B$1:$B$6230,0))))</f>
        <v>UZ-TK</v>
      </c>
      <c r="U9" s="299"/>
      <c r="V9" s="300">
        <f ca="1">IF(C9="",NA(),MATCH($B9&amp;$C9,'Smelter Look-up'!$J:$J,0))</f>
        <v>15</v>
      </c>
      <c r="W9" s="301"/>
      <c r="X9" s="301">
        <f t="shared" ca="1" si="2"/>
        <v>0</v>
      </c>
      <c r="Y9" s="301"/>
      <c r="Z9" s="301"/>
      <c r="AB9" s="303" t="str">
        <f t="shared" ca="1" si="3"/>
        <v>GoldAlmalyk Mining and Metallurgical Complex (AMMC)</v>
      </c>
    </row>
    <row r="10" spans="1:37" s="302" customFormat="1" ht="89.25">
      <c r="A10" s="249" t="s">
        <v>1041</v>
      </c>
      <c r="B10" s="250" t="str">
        <f ca="1">IF(LEN(A10)=0,"",INDEX('Smelter Look-up'!$A:$A,MATCH($A10,'Smelter Look-up'!$E:$E,0)))</f>
        <v>Gold</v>
      </c>
      <c r="C10" s="256" t="str">
        <f ca="1">IF(LEN(A10)=0,"",INDEX('Smelter Look-up'!$C:$C,MATCH($A10,'Smelter Look-up'!$E:$E,0)))</f>
        <v>AngloGold Ashanti Corrego do Sitio Mineracao</v>
      </c>
      <c r="D10" s="250"/>
      <c r="E10" s="250" t="str">
        <f ca="1">IF(ISERROR($V10),"",OFFSET('Smelter Look-up'!$D$4,$V10-4,0)&amp;"")</f>
        <v>BRAZIL</v>
      </c>
      <c r="F10" s="250" t="str">
        <f ca="1">IF(ISERROR($V10),"",OFFSET('Smelter Look-up'!$E$4,$V10-4,0))</f>
        <v>CID000058</v>
      </c>
      <c r="G10" s="250" t="str">
        <f ca="1">IF(C10=$X$4,"Enter smelter details", IF(ISERROR($V10),"",OFFSET('Smelter Look-up'!$F$4,$V10-4,0)))</f>
        <v>CFSI</v>
      </c>
      <c r="H10" s="251">
        <f ca="1">IF(ISERROR($V10),"",OFFSET('Smelter Look-up'!$G$4,$V10-4,0))</f>
        <v>0</v>
      </c>
      <c r="I10" s="252" t="str">
        <f ca="1">IF(ISERROR($V10),"",OFFSET('Smelter Look-up'!$H$4,$V10-4,0))</f>
        <v>Nova Lima</v>
      </c>
      <c r="J10" s="252" t="str">
        <f ca="1">IF(ISERROR($V10),"",OFFSET('Smelter Look-up'!$I$4,$V10-4,0))</f>
        <v>Minas Gerais</v>
      </c>
      <c r="K10" s="254"/>
      <c r="L10" s="254"/>
      <c r="M10" s="254"/>
      <c r="N10" s="254"/>
      <c r="O10" s="254"/>
      <c r="P10" s="253"/>
      <c r="Q10" s="255"/>
      <c r="R10" s="250" t="str">
        <f ca="1">IF(ISERROR($V10),"",OFFSET('Smelter Look-up'!$C$4,$V10-4,0)&amp;"")</f>
        <v>AngloGold Ashanti Corrego do Sitio Mineracao</v>
      </c>
      <c r="S10" s="264" t="str">
        <f t="shared" ca="1" si="1"/>
        <v>BR</v>
      </c>
      <c r="T10" s="264" t="str">
        <f ca="1">IF(B10="","",IF(ISERROR(MATCH($J10,SorP!$B$1:$B$6230,0)),"",INDIRECT("'SorP'!$A$"&amp;MATCH($J10,SorP!$B$1:$B$6230,0))))</f>
        <v>BR-MG</v>
      </c>
      <c r="U10" s="299"/>
      <c r="V10" s="300">
        <f ca="1">IF(C10="",NA(),MATCH($B10&amp;$C10,'Smelter Look-up'!$J:$J,0))</f>
        <v>18</v>
      </c>
      <c r="W10" s="301"/>
      <c r="X10" s="301">
        <f t="shared" ca="1" si="2"/>
        <v>0</v>
      </c>
      <c r="Y10" s="301"/>
      <c r="Z10" s="301"/>
      <c r="AB10" s="303" t="str">
        <f t="shared" ca="1" si="3"/>
        <v>GoldAngloGold Ashanti Corrego do Sitio Mineracao</v>
      </c>
    </row>
    <row r="11" spans="1:37" s="302" customFormat="1" ht="51">
      <c r="A11" s="249" t="s">
        <v>1042</v>
      </c>
      <c r="B11" s="250" t="str">
        <f ca="1">IF(LEN(A11)=0,"",INDEX('Smelter Look-up'!$A:$A,MATCH($A11,'Smelter Look-up'!$E:$E,0)))</f>
        <v>Gold</v>
      </c>
      <c r="C11" s="256" t="str">
        <f ca="1">IF(LEN(A11)=0,"",INDEX('Smelter Look-up'!$C:$C,MATCH($A11,'Smelter Look-up'!$E:$E,0)))</f>
        <v>Argor-Heraeus S.A.</v>
      </c>
      <c r="D11" s="250"/>
      <c r="E11" s="250" t="str">
        <f ca="1">IF(ISERROR($V11),"",OFFSET('Smelter Look-up'!$D$4,$V11-4,0)&amp;"")</f>
        <v>SWITZERLAND</v>
      </c>
      <c r="F11" s="250" t="str">
        <f ca="1">IF(ISERROR($V11),"",OFFSET('Smelter Look-up'!$E$4,$V11-4,0))</f>
        <v>CID000077</v>
      </c>
      <c r="G11" s="250" t="str">
        <f ca="1">IF(C11=$X$4,"Enter smelter details", IF(ISERROR($V11),"",OFFSET('Smelter Look-up'!$F$4,$V11-4,0)))</f>
        <v>CFSI</v>
      </c>
      <c r="H11" s="251">
        <f ca="1">IF(ISERROR($V11),"",OFFSET('Smelter Look-up'!$G$4,$V11-4,0))</f>
        <v>0</v>
      </c>
      <c r="I11" s="252" t="str">
        <f ca="1">IF(ISERROR($V11),"",OFFSET('Smelter Look-up'!$H$4,$V11-4,0))</f>
        <v>Mendrisio</v>
      </c>
      <c r="J11" s="252" t="str">
        <f ca="1">IF(ISERROR($V11),"",OFFSET('Smelter Look-up'!$I$4,$V11-4,0))</f>
        <v>Ticino</v>
      </c>
      <c r="K11" s="254"/>
      <c r="L11" s="254"/>
      <c r="M11" s="254"/>
      <c r="N11" s="254"/>
      <c r="O11" s="254"/>
      <c r="P11" s="253"/>
      <c r="Q11" s="255"/>
      <c r="R11" s="250" t="str">
        <f ca="1">IF(ISERROR($V11),"",OFFSET('Smelter Look-up'!$C$4,$V11-4,0)&amp;"")</f>
        <v>Argor-Heraeus S.A.</v>
      </c>
      <c r="S11" s="264" t="str">
        <f t="shared" ca="1" si="1"/>
        <v>CH</v>
      </c>
      <c r="T11" s="264" t="str">
        <f ca="1">IF(B11="","",IF(ISERROR(MATCH($J11,SorP!$B$1:$B$6230,0)),"",INDIRECT("'SorP'!$A$"&amp;MATCH($J11,SorP!$B$1:$B$6230,0))))</f>
        <v>CH-TI</v>
      </c>
      <c r="U11" s="299"/>
      <c r="V11" s="300">
        <f ca="1">IF(C11="",NA(),MATCH($B11&amp;$C11,'Smelter Look-up'!$J:$J,0))</f>
        <v>22</v>
      </c>
      <c r="W11" s="301"/>
      <c r="X11" s="301">
        <f t="shared" ca="1" si="2"/>
        <v>0</v>
      </c>
      <c r="Y11" s="301"/>
      <c r="Z11" s="301"/>
      <c r="AB11" s="303" t="str">
        <f t="shared" ca="1" si="3"/>
        <v>GoldArgor-Heraeus S.A.</v>
      </c>
    </row>
    <row r="12" spans="1:37" s="302" customFormat="1" ht="51">
      <c r="A12" s="249" t="s">
        <v>1043</v>
      </c>
      <c r="B12" s="250" t="str">
        <f ca="1">IF(LEN(A12)=0,"",INDEX('Smelter Look-up'!$A:$A,MATCH($A12,'Smelter Look-up'!$E:$E,0)))</f>
        <v>Gold</v>
      </c>
      <c r="C12" s="256" t="str">
        <f ca="1">IF(LEN(A12)=0,"",INDEX('Smelter Look-up'!$C:$C,MATCH($A12,'Smelter Look-up'!$E:$E,0)))</f>
        <v>Asahi Pretec Corp.</v>
      </c>
      <c r="D12" s="250"/>
      <c r="E12" s="250" t="str">
        <f ca="1">IF(ISERROR($V12),"",OFFSET('Smelter Look-up'!$D$4,$V12-4,0)&amp;"")</f>
        <v>JAPAN</v>
      </c>
      <c r="F12" s="250" t="str">
        <f ca="1">IF(ISERROR($V12),"",OFFSET('Smelter Look-up'!$E$4,$V12-4,0))</f>
        <v>CID000082</v>
      </c>
      <c r="G12" s="250" t="str">
        <f ca="1">IF(C12=$X$4,"Enter smelter details", IF(ISERROR($V12),"",OFFSET('Smelter Look-up'!$F$4,$V12-4,0)))</f>
        <v>CFSI</v>
      </c>
      <c r="H12" s="251">
        <f ca="1">IF(ISERROR($V12),"",OFFSET('Smelter Look-up'!$G$4,$V12-4,0))</f>
        <v>0</v>
      </c>
      <c r="I12" s="252" t="str">
        <f ca="1">IF(ISERROR($V12),"",OFFSET('Smelter Look-up'!$H$4,$V12-4,0))</f>
        <v>Kobe</v>
      </c>
      <c r="J12" s="252" t="str">
        <f ca="1">IF(ISERROR($V12),"",OFFSET('Smelter Look-up'!$I$4,$V12-4,0))</f>
        <v>Hyogo</v>
      </c>
      <c r="K12" s="254"/>
      <c r="L12" s="254"/>
      <c r="M12" s="254"/>
      <c r="N12" s="254"/>
      <c r="O12" s="254"/>
      <c r="P12" s="253"/>
      <c r="Q12" s="255"/>
      <c r="R12" s="250" t="str">
        <f ca="1">IF(ISERROR($V12),"",OFFSET('Smelter Look-up'!$C$4,$V12-4,0)&amp;"")</f>
        <v>Asahi Pretec Corp.</v>
      </c>
      <c r="S12" s="264" t="str">
        <f t="shared" ca="1" si="1"/>
        <v>JP</v>
      </c>
      <c r="T12" s="264" t="str">
        <f ca="1">IF(B12="","",IF(ISERROR(MATCH($J12,SorP!$B$1:$B$6230,0)),"",INDIRECT("'SorP'!$A$"&amp;MATCH($J12,SorP!$B$1:$B$6230,0))))</f>
        <v>JP-28</v>
      </c>
      <c r="U12" s="299"/>
      <c r="V12" s="300">
        <f ca="1">IF(C12="",NA(),MATCH($B12&amp;$C12,'Smelter Look-up'!$J:$J,0))</f>
        <v>23</v>
      </c>
      <c r="W12" s="301"/>
      <c r="X12" s="301">
        <f t="shared" ca="1" si="2"/>
        <v>0</v>
      </c>
      <c r="Y12" s="301"/>
      <c r="Z12" s="301"/>
      <c r="AB12" s="303" t="str">
        <f t="shared" ca="1" si="3"/>
        <v>GoldAsahi Pretec Corp.</v>
      </c>
    </row>
    <row r="13" spans="1:37" s="302" customFormat="1" ht="51">
      <c r="A13" s="249" t="s">
        <v>1044</v>
      </c>
      <c r="B13" s="250" t="str">
        <f ca="1">IF(LEN(A13)=0,"",INDEX('Smelter Look-up'!$A:$A,MATCH($A13,'Smelter Look-up'!$E:$E,0)))</f>
        <v>Gold</v>
      </c>
      <c r="C13" s="256" t="str">
        <f ca="1">IF(LEN(A13)=0,"",INDEX('Smelter Look-up'!$C:$C,MATCH($A13,'Smelter Look-up'!$E:$E,0)))</f>
        <v>Asaka Riken Co., Ltd.</v>
      </c>
      <c r="D13" s="250"/>
      <c r="E13" s="250" t="str">
        <f ca="1">IF(ISERROR($V13),"",OFFSET('Smelter Look-up'!$D$4,$V13-4,0)&amp;"")</f>
        <v>JAPAN</v>
      </c>
      <c r="F13" s="250" t="str">
        <f ca="1">IF(ISERROR($V13),"",OFFSET('Smelter Look-up'!$E$4,$V13-4,0))</f>
        <v>CID000090</v>
      </c>
      <c r="G13" s="250" t="str">
        <f ca="1">IF(C13=$X$4,"Enter smelter details", IF(ISERROR($V13),"",OFFSET('Smelter Look-up'!$F$4,$V13-4,0)))</f>
        <v>CFSI</v>
      </c>
      <c r="H13" s="251">
        <f ca="1">IF(ISERROR($V13),"",OFFSET('Smelter Look-up'!$G$4,$V13-4,0))</f>
        <v>0</v>
      </c>
      <c r="I13" s="252" t="str">
        <f ca="1">IF(ISERROR($V13),"",OFFSET('Smelter Look-up'!$H$4,$V13-4,0))</f>
        <v>Tamura</v>
      </c>
      <c r="J13" s="252" t="str">
        <f ca="1">IF(ISERROR($V13),"",OFFSET('Smelter Look-up'!$I$4,$V13-4,0))</f>
        <v>Fukushima</v>
      </c>
      <c r="K13" s="254"/>
      <c r="L13" s="254"/>
      <c r="M13" s="254"/>
      <c r="N13" s="254"/>
      <c r="O13" s="254"/>
      <c r="P13" s="253"/>
      <c r="Q13" s="255"/>
      <c r="R13" s="250" t="str">
        <f ca="1">IF(ISERROR($V13),"",OFFSET('Smelter Look-up'!$C$4,$V13-4,0)&amp;"")</f>
        <v>Asaka Riken Co., Ltd.</v>
      </c>
      <c r="S13" s="264" t="str">
        <f t="shared" ca="1" si="1"/>
        <v>JP</v>
      </c>
      <c r="T13" s="264" t="str">
        <f ca="1">IF(B13="","",IF(ISERROR(MATCH($J13,SorP!$B$1:$B$6230,0)),"",INDIRECT("'SorP'!$A$"&amp;MATCH($J13,SorP!$B$1:$B$6230,0))))</f>
        <v>JP-07</v>
      </c>
      <c r="U13" s="299"/>
      <c r="V13" s="300">
        <f ca="1">IF(C13="",NA(),MATCH($B13&amp;$C13,'Smelter Look-up'!$J:$J,0))</f>
        <v>26</v>
      </c>
      <c r="W13" s="301"/>
      <c r="X13" s="301">
        <f t="shared" ca="1" si="2"/>
        <v>0</v>
      </c>
      <c r="Y13" s="301"/>
      <c r="Z13" s="301"/>
      <c r="AB13" s="303" t="str">
        <f t="shared" ca="1" si="3"/>
        <v>GoldAsaka Riken Co., Ltd.</v>
      </c>
    </row>
    <row r="14" spans="1:37" s="302" customFormat="1" ht="63.75">
      <c r="A14" s="249" t="s">
        <v>3970</v>
      </c>
      <c r="B14" s="250" t="str">
        <f ca="1">IF(LEN(A14)=0,"",INDEX('Smelter Look-up'!$A:$A,MATCH($A14,'Smelter Look-up'!$E:$E,0)))</f>
        <v>Tantalum</v>
      </c>
      <c r="C14" s="256" t="str">
        <f ca="1">IF(LEN(A14)=0,"",INDEX('Smelter Look-up'!$C:$C,MATCH($A14,'Smelter Look-up'!$E:$E,0)))</f>
        <v>Asaka Riken Co., Ltd.</v>
      </c>
      <c r="D14" s="250"/>
      <c r="E14" s="250" t="str">
        <f ca="1">IF(ISERROR($V14),"",OFFSET('Smelter Look-up'!$D$4,$V14-4,0)&amp;"")</f>
        <v>JAPAN</v>
      </c>
      <c r="F14" s="250" t="str">
        <f ca="1">IF(ISERROR($V14),"",OFFSET('Smelter Look-up'!$E$4,$V14-4,0))</f>
        <v>CID000092</v>
      </c>
      <c r="G14" s="250" t="str">
        <f ca="1">IF(C14=$X$4,"Enter smelter details", IF(ISERROR($V14),"",OFFSET('Smelter Look-up'!$F$4,$V14-4,0)))</f>
        <v>CFSI</v>
      </c>
      <c r="H14" s="251">
        <f ca="1">IF(ISERROR($V14),"",OFFSET('Smelter Look-up'!$G$4,$V14-4,0))</f>
        <v>0</v>
      </c>
      <c r="I14" s="252" t="str">
        <f ca="1">IF(ISERROR($V14),"",OFFSET('Smelter Look-up'!$H$4,$V14-4,0))</f>
        <v>Tamura</v>
      </c>
      <c r="J14" s="252" t="str">
        <f ca="1">IF(ISERROR($V14),"",OFFSET('Smelter Look-up'!$I$4,$V14-4,0))</f>
        <v>Fukushima</v>
      </c>
      <c r="K14" s="254"/>
      <c r="L14" s="254"/>
      <c r="M14" s="254"/>
      <c r="N14" s="254"/>
      <c r="O14" s="254"/>
      <c r="P14" s="253"/>
      <c r="Q14" s="255"/>
      <c r="R14" s="250" t="str">
        <f ca="1">IF(ISERROR($V14),"",OFFSET('Smelter Look-up'!$C$4,$V14-4,0)&amp;"")</f>
        <v>Asaka Riken Co., Ltd.</v>
      </c>
      <c r="S14" s="264" t="str">
        <f t="shared" ca="1" si="1"/>
        <v>JP</v>
      </c>
      <c r="T14" s="264" t="str">
        <f ca="1">IF(B14="","",IF(ISERROR(MATCH($J14,SorP!$B$1:$B$6230,0)),"",INDIRECT("'SorP'!$A$"&amp;MATCH($J14,SorP!$B$1:$B$6230,0))))</f>
        <v>JP-07</v>
      </c>
      <c r="U14" s="299"/>
      <c r="V14" s="300">
        <f ca="1">IF(C14="",NA(),MATCH($B14&amp;$C14,'Smelter Look-up'!$J:$J,0))</f>
        <v>281</v>
      </c>
      <c r="W14" s="301"/>
      <c r="X14" s="301">
        <f t="shared" ca="1" si="2"/>
        <v>0</v>
      </c>
      <c r="Y14" s="301"/>
      <c r="Z14" s="301"/>
      <c r="AB14" s="303" t="str">
        <f t="shared" ca="1" si="3"/>
        <v>TantalumAsaka Riken Co., Ltd.</v>
      </c>
    </row>
    <row r="15" spans="1:37" s="302" customFormat="1" ht="102">
      <c r="A15" s="249" t="s">
        <v>1045</v>
      </c>
      <c r="B15" s="250" t="str">
        <f ca="1">IF(LEN(A15)=0,"",INDEX('Smelter Look-up'!$A:$A,MATCH($A15,'Smelter Look-up'!$E:$E,0)))</f>
        <v>Gold</v>
      </c>
      <c r="C15" s="256" t="str">
        <f ca="1">IF(LEN(A15)=0,"",INDEX('Smelter Look-up'!$C:$C,MATCH($A15,'Smelter Look-up'!$E:$E,0)))</f>
        <v>Atasay Kuyumculuk Sanayi Ve Ticaret A.S.</v>
      </c>
      <c r="D15" s="250"/>
      <c r="E15" s="250" t="str">
        <f ca="1">IF(ISERROR($V15),"",OFFSET('Smelter Look-up'!$D$4,$V15-4,0)&amp;"")</f>
        <v>TURKEY</v>
      </c>
      <c r="F15" s="250" t="str">
        <f ca="1">IF(ISERROR($V15),"",OFFSET('Smelter Look-up'!$E$4,$V15-4,0))</f>
        <v>CID000103</v>
      </c>
      <c r="G15" s="250" t="str">
        <f ca="1">IF(C15=$X$4,"Enter smelter details", IF(ISERROR($V15),"",OFFSET('Smelter Look-up'!$F$4,$V15-4,0)))</f>
        <v>CFSI</v>
      </c>
      <c r="H15" s="251">
        <f ca="1">IF(ISERROR($V15),"",OFFSET('Smelter Look-up'!$G$4,$V15-4,0))</f>
        <v>0</v>
      </c>
      <c r="I15" s="252" t="str">
        <f ca="1">IF(ISERROR($V15),"",OFFSET('Smelter Look-up'!$H$4,$V15-4,0))</f>
        <v>Istanbul</v>
      </c>
      <c r="J15" s="252" t="str">
        <f ca="1">IF(ISERROR($V15),"",OFFSET('Smelter Look-up'!$I$4,$V15-4,0))</f>
        <v>İstanbul</v>
      </c>
      <c r="K15" s="254"/>
      <c r="L15" s="254"/>
      <c r="M15" s="254"/>
      <c r="N15" s="254"/>
      <c r="O15" s="254"/>
      <c r="P15" s="253"/>
      <c r="Q15" s="255"/>
      <c r="R15" s="250" t="str">
        <f ca="1">IF(ISERROR($V15),"",OFFSET('Smelter Look-up'!$C$4,$V15-4,0)&amp;"")</f>
        <v>Atasay Kuyumculuk Sanayi Ve Ticaret A.S.</v>
      </c>
      <c r="S15" s="264" t="str">
        <f t="shared" ca="1" si="1"/>
        <v>TR</v>
      </c>
      <c r="T15" s="264" t="str">
        <f ca="1">IF(B15="","",IF(ISERROR(MATCH($J15,SorP!$B$1:$B$6230,0)),"",INDIRECT("'SorP'!$A$"&amp;MATCH($J15,SorP!$B$1:$B$6230,0))))</f>
        <v>TR-34</v>
      </c>
      <c r="U15" s="299"/>
      <c r="V15" s="300">
        <f ca="1">IF(C15="",NA(),MATCH($B15&amp;$C15,'Smelter Look-up'!$J:$J,0))</f>
        <v>28</v>
      </c>
      <c r="W15" s="301"/>
      <c r="X15" s="301">
        <f t="shared" ca="1" si="2"/>
        <v>0</v>
      </c>
      <c r="Y15" s="301"/>
      <c r="Z15" s="301"/>
      <c r="AB15" s="303" t="str">
        <f t="shared" ca="1" si="3"/>
        <v>GoldAtasay Kuyumculuk Sanayi Ve Ticaret A.S.</v>
      </c>
    </row>
    <row r="16" spans="1:37" s="302" customFormat="1" ht="63.75">
      <c r="A16" s="249" t="s">
        <v>1207</v>
      </c>
      <c r="B16" s="250" t="str">
        <f ca="1">IF(LEN(A16)=0,"",INDEX('Smelter Look-up'!$A:$A,MATCH($A16,'Smelter Look-up'!$E:$E,0)))</f>
        <v>Tungsten</v>
      </c>
      <c r="C16" s="256" t="str">
        <f ca="1">IF(LEN(A16)=0,"",INDEX('Smelter Look-up'!$C:$C,MATCH($A16,'Smelter Look-up'!$E:$E,0)))</f>
        <v>Kennametal Huntsville</v>
      </c>
      <c r="D16" s="250"/>
      <c r="E16" s="250" t="str">
        <f ca="1">IF(ISERROR($V16),"",OFFSET('Smelter Look-up'!$D$4,$V16-4,0)&amp;"")</f>
        <v>UNITED STATES OF AMERICA</v>
      </c>
      <c r="F16" s="250" t="str">
        <f ca="1">IF(ISERROR($V16),"",OFFSET('Smelter Look-up'!$E$4,$V16-4,0))</f>
        <v>CID000105</v>
      </c>
      <c r="G16" s="250" t="str">
        <f ca="1">IF(C16=$X$4,"Enter smelter details", IF(ISERROR($V16),"",OFFSET('Smelter Look-up'!$F$4,$V16-4,0)))</f>
        <v>CFSI</v>
      </c>
      <c r="H16" s="251">
        <f ca="1">IF(ISERROR($V16),"",OFFSET('Smelter Look-up'!$G$4,$V16-4,0))</f>
        <v>0</v>
      </c>
      <c r="I16" s="252" t="str">
        <f ca="1">IF(ISERROR($V16),"",OFFSET('Smelter Look-up'!$H$4,$V16-4,0))</f>
        <v>Huntsville</v>
      </c>
      <c r="J16" s="252" t="str">
        <f ca="1">IF(ISERROR($V16),"",OFFSET('Smelter Look-up'!$I$4,$V16-4,0))</f>
        <v>Alabama</v>
      </c>
      <c r="K16" s="254"/>
      <c r="L16" s="254"/>
      <c r="M16" s="254"/>
      <c r="N16" s="254"/>
      <c r="O16" s="254"/>
      <c r="P16" s="253"/>
      <c r="Q16" s="255"/>
      <c r="R16" s="250" t="str">
        <f ca="1">IF(ISERROR($V16),"",OFFSET('Smelter Look-up'!$C$4,$V16-4,0)&amp;"")</f>
        <v>Kennametal Huntsville</v>
      </c>
      <c r="S16" s="264" t="str">
        <f t="shared" ca="1" si="1"/>
        <v>US</v>
      </c>
      <c r="T16" s="264" t="str">
        <f ca="1">IF(B16="","",IF(ISERROR(MATCH($J16,SorP!$B$1:$B$6230,0)),"",INDIRECT("'SorP'!$A$"&amp;MATCH($J16,SorP!$B$1:$B$6230,0))))</f>
        <v>US-AL</v>
      </c>
      <c r="U16" s="299"/>
      <c r="V16" s="300">
        <f ca="1">IF(C16="",NA(),MATCH($B16&amp;$C16,'Smelter Look-up'!$J:$J,0))</f>
        <v>549</v>
      </c>
      <c r="W16" s="301"/>
      <c r="X16" s="301">
        <f t="shared" ca="1" si="2"/>
        <v>0</v>
      </c>
      <c r="Y16" s="301"/>
      <c r="Z16" s="301"/>
      <c r="AB16" s="303" t="str">
        <f t="shared" ca="1" si="3"/>
        <v>TungstenKennametal Huntsville</v>
      </c>
    </row>
    <row r="17" spans="1:28" s="302" customFormat="1" ht="25.5">
      <c r="A17" s="249" t="s">
        <v>1046</v>
      </c>
      <c r="B17" s="250" t="str">
        <f ca="1">IF(LEN(A17)=0,"",INDEX('Smelter Look-up'!$A:$A,MATCH($A17,'Smelter Look-up'!$E:$E,0)))</f>
        <v>Gold</v>
      </c>
      <c r="C17" s="256" t="str">
        <f ca="1">IF(LEN(A17)=0,"",INDEX('Smelter Look-up'!$C:$C,MATCH($A17,'Smelter Look-up'!$E:$E,0)))</f>
        <v>Aurubis AG</v>
      </c>
      <c r="D17" s="250"/>
      <c r="E17" s="250" t="str">
        <f ca="1">IF(ISERROR($V17),"",OFFSET('Smelter Look-up'!$D$4,$V17-4,0)&amp;"")</f>
        <v>GERMANY</v>
      </c>
      <c r="F17" s="250" t="str">
        <f ca="1">IF(ISERROR($V17),"",OFFSET('Smelter Look-up'!$E$4,$V17-4,0))</f>
        <v>CID000113</v>
      </c>
      <c r="G17" s="250" t="str">
        <f ca="1">IF(C17=$X$4,"Enter smelter details", IF(ISERROR($V17),"",OFFSET('Smelter Look-up'!$F$4,$V17-4,0)))</f>
        <v>CFSI</v>
      </c>
      <c r="H17" s="251">
        <f ca="1">IF(ISERROR($V17),"",OFFSET('Smelter Look-up'!$G$4,$V17-4,0))</f>
        <v>0</v>
      </c>
      <c r="I17" s="252" t="str">
        <f ca="1">IF(ISERROR($V17),"",OFFSET('Smelter Look-up'!$H$4,$V17-4,0))</f>
        <v>Hamburg</v>
      </c>
      <c r="J17" s="252" t="str">
        <f ca="1">IF(ISERROR($V17),"",OFFSET('Smelter Look-up'!$I$4,$V17-4,0))</f>
        <v>Hamburg</v>
      </c>
      <c r="K17" s="254"/>
      <c r="L17" s="254"/>
      <c r="M17" s="254"/>
      <c r="N17" s="254"/>
      <c r="O17" s="254"/>
      <c r="P17" s="253"/>
      <c r="Q17" s="255"/>
      <c r="R17" s="250" t="str">
        <f ca="1">IF(ISERROR($V17),"",OFFSET('Smelter Look-up'!$C$4,$V17-4,0)&amp;"")</f>
        <v>Aurubis AG</v>
      </c>
      <c r="S17" s="264" t="str">
        <f t="shared" ca="1" si="1"/>
        <v>DE</v>
      </c>
      <c r="T17" s="264" t="str">
        <f ca="1">IF(B17="","",IF(ISERROR(MATCH($J17,SorP!$B$1:$B$6230,0)),"",INDIRECT("'SorP'!$A$"&amp;MATCH($J17,SorP!$B$1:$B$6230,0))))</f>
        <v>DE-HH</v>
      </c>
      <c r="U17" s="299"/>
      <c r="V17" s="300">
        <f ca="1">IF(C17="",NA(),MATCH($B17&amp;$C17,'Smelter Look-up'!$J:$J,0))</f>
        <v>30</v>
      </c>
      <c r="W17" s="301"/>
      <c r="X17" s="301">
        <f t="shared" ca="1" si="2"/>
        <v>0</v>
      </c>
      <c r="Y17" s="301"/>
      <c r="Z17" s="301"/>
      <c r="AB17" s="303" t="str">
        <f t="shared" ca="1" si="3"/>
        <v>GoldAurubis AG</v>
      </c>
    </row>
    <row r="18" spans="1:28" s="302" customFormat="1" ht="127.5">
      <c r="A18" s="249" t="s">
        <v>1047</v>
      </c>
      <c r="B18" s="250" t="str">
        <f ca="1">IF(LEN(A18)=0,"",INDEX('Smelter Look-up'!$A:$A,MATCH($A18,'Smelter Look-up'!$E:$E,0)))</f>
        <v>Gold</v>
      </c>
      <c r="C18" s="256" t="str">
        <f ca="1">IF(LEN(A18)=0,"",INDEX('Smelter Look-up'!$C:$C,MATCH($A18,'Smelter Look-up'!$E:$E,0)))</f>
        <v>Bangko Sentral ng Pilipinas (Central Bank of the Philippines)</v>
      </c>
      <c r="D18" s="250"/>
      <c r="E18" s="250" t="str">
        <f ca="1">IF(ISERROR($V18),"",OFFSET('Smelter Look-up'!$D$4,$V18-4,0)&amp;"")</f>
        <v>PHILIPPINES</v>
      </c>
      <c r="F18" s="250" t="str">
        <f ca="1">IF(ISERROR($V18),"",OFFSET('Smelter Look-up'!$E$4,$V18-4,0))</f>
        <v>CID000128</v>
      </c>
      <c r="G18" s="250" t="str">
        <f ca="1">IF(C18=$X$4,"Enter smelter details", IF(ISERROR($V18),"",OFFSET('Smelter Look-up'!$F$4,$V18-4,0)))</f>
        <v>CFSI</v>
      </c>
      <c r="H18" s="251">
        <f ca="1">IF(ISERROR($V18),"",OFFSET('Smelter Look-up'!$G$4,$V18-4,0))</f>
        <v>0</v>
      </c>
      <c r="I18" s="252" t="str">
        <f ca="1">IF(ISERROR($V18),"",OFFSET('Smelter Look-up'!$H$4,$V18-4,0))</f>
        <v>Quezon City</v>
      </c>
      <c r="J18" s="252" t="str">
        <f ca="1">IF(ISERROR($V18),"",OFFSET('Smelter Look-up'!$I$4,$V18-4,0))</f>
        <v>Rizal</v>
      </c>
      <c r="K18" s="254"/>
      <c r="L18" s="254"/>
      <c r="M18" s="254"/>
      <c r="N18" s="254"/>
      <c r="O18" s="254"/>
      <c r="P18" s="253"/>
      <c r="Q18" s="255"/>
      <c r="R18" s="250" t="str">
        <f ca="1">IF(ISERROR($V18),"",OFFSET('Smelter Look-up'!$C$4,$V18-4,0)&amp;"")</f>
        <v>Bangko Sentral ng Pilipinas (Central Bank of the Philippines)</v>
      </c>
      <c r="S18" s="264" t="str">
        <f t="shared" ca="1" si="1"/>
        <v>PH</v>
      </c>
      <c r="T18" s="264" t="str">
        <f ca="1">IF(B18="","",IF(ISERROR(MATCH($J18,SorP!$B$1:$B$6230,0)),"",INDIRECT("'SorP'!$A$"&amp;MATCH($J18,SorP!$B$1:$B$6230,0))))</f>
        <v>PH-RIZ</v>
      </c>
      <c r="U18" s="299"/>
      <c r="V18" s="300">
        <f ca="1">IF(C18="",NA(),MATCH($B18&amp;$C18,'Smelter Look-up'!$J:$J,0))</f>
        <v>34</v>
      </c>
      <c r="W18" s="301"/>
      <c r="X18" s="301">
        <f t="shared" ca="1" si="2"/>
        <v>0</v>
      </c>
      <c r="Y18" s="301"/>
      <c r="Z18" s="301"/>
      <c r="AB18" s="303" t="str">
        <f t="shared" ca="1" si="3"/>
        <v>GoldBangko Sentral ng Pilipinas (Central Bank of the Philippines)</v>
      </c>
    </row>
    <row r="19" spans="1:28" s="302" customFormat="1" ht="25.5">
      <c r="A19" s="249" t="s">
        <v>1048</v>
      </c>
      <c r="B19" s="250" t="str">
        <f ca="1">IF(LEN(A19)=0,"",INDEX('Smelter Look-up'!$A:$A,MATCH($A19,'Smelter Look-up'!$E:$E,0)))</f>
        <v>Gold</v>
      </c>
      <c r="C19" s="256" t="str">
        <f ca="1">IF(LEN(A19)=0,"",INDEX('Smelter Look-up'!$C:$C,MATCH($A19,'Smelter Look-up'!$E:$E,0)))</f>
        <v>Boliden AB</v>
      </c>
      <c r="D19" s="250"/>
      <c r="E19" s="250" t="str">
        <f ca="1">IF(ISERROR($V19),"",OFFSET('Smelter Look-up'!$D$4,$V19-4,0)&amp;"")</f>
        <v>SWEDEN</v>
      </c>
      <c r="F19" s="250" t="str">
        <f ca="1">IF(ISERROR($V19),"",OFFSET('Smelter Look-up'!$E$4,$V19-4,0))</f>
        <v>CID000157</v>
      </c>
      <c r="G19" s="250" t="str">
        <f ca="1">IF(C19=$X$4,"Enter smelter details", IF(ISERROR($V19),"",OFFSET('Smelter Look-up'!$F$4,$V19-4,0)))</f>
        <v>CFSI</v>
      </c>
      <c r="H19" s="251">
        <f ca="1">IF(ISERROR($V19),"",OFFSET('Smelter Look-up'!$G$4,$V19-4,0))</f>
        <v>0</v>
      </c>
      <c r="I19" s="252" t="str">
        <f ca="1">IF(ISERROR($V19),"",OFFSET('Smelter Look-up'!$H$4,$V19-4,0))</f>
        <v>Skelleftehamn</v>
      </c>
      <c r="J19" s="252" t="str">
        <f ca="1">IF(ISERROR($V19),"",OFFSET('Smelter Look-up'!$I$4,$V19-4,0))</f>
        <v>Västerbottens län [SE-24]</v>
      </c>
      <c r="K19" s="254"/>
      <c r="L19" s="254"/>
      <c r="M19" s="254"/>
      <c r="N19" s="254"/>
      <c r="O19" s="254"/>
      <c r="P19" s="253"/>
      <c r="Q19" s="255"/>
      <c r="R19" s="250" t="str">
        <f ca="1">IF(ISERROR($V19),"",OFFSET('Smelter Look-up'!$C$4,$V19-4,0)&amp;"")</f>
        <v>Boliden AB</v>
      </c>
      <c r="S19" s="264" t="str">
        <f t="shared" ca="1" si="1"/>
        <v>SE</v>
      </c>
      <c r="T19" s="264" t="str">
        <f ca="1">IF(B19="","",IF(ISERROR(MATCH($J19,SorP!$B$1:$B$6230,0)),"",INDIRECT("'SorP'!$A$"&amp;MATCH($J19,SorP!$B$1:$B$6230,0))))</f>
        <v>SE-AC</v>
      </c>
      <c r="U19" s="299"/>
      <c r="V19" s="300">
        <f ca="1">IF(C19="",NA(),MATCH($B19&amp;$C19,'Smelter Look-up'!$J:$J,0))</f>
        <v>35</v>
      </c>
      <c r="W19" s="301"/>
      <c r="X19" s="301">
        <f t="shared" ca="1" si="2"/>
        <v>0</v>
      </c>
      <c r="Y19" s="301"/>
      <c r="Z19" s="301"/>
      <c r="AB19" s="303" t="str">
        <f t="shared" ca="1" si="3"/>
        <v>GoldBoliden AB</v>
      </c>
    </row>
    <row r="20" spans="1:28" s="302" customFormat="1" ht="51">
      <c r="A20" s="249" t="s">
        <v>1050</v>
      </c>
      <c r="B20" s="250" t="str">
        <f ca="1">IF(LEN(A20)=0,"",INDEX('Smelter Look-up'!$A:$A,MATCH($A20,'Smelter Look-up'!$E:$E,0)))</f>
        <v>Gold</v>
      </c>
      <c r="C20" s="256" t="str">
        <f ca="1">IF(LEN(A20)=0,"",INDEX('Smelter Look-up'!$C:$C,MATCH($A20,'Smelter Look-up'!$E:$E,0)))</f>
        <v>C. Hafner GmbH + Co. KG</v>
      </c>
      <c r="D20" s="250"/>
      <c r="E20" s="250" t="str">
        <f ca="1">IF(ISERROR($V20),"",OFFSET('Smelter Look-up'!$D$4,$V20-4,0)&amp;"")</f>
        <v>GERMANY</v>
      </c>
      <c r="F20" s="250" t="str">
        <f ca="1">IF(ISERROR($V20),"",OFFSET('Smelter Look-up'!$E$4,$V20-4,0))</f>
        <v>CID000176</v>
      </c>
      <c r="G20" s="250" t="str">
        <f ca="1">IF(C20=$X$4,"Enter smelter details", IF(ISERROR($V20),"",OFFSET('Smelter Look-up'!$F$4,$V20-4,0)))</f>
        <v>CFSI</v>
      </c>
      <c r="H20" s="251">
        <f ca="1">IF(ISERROR($V20),"",OFFSET('Smelter Look-up'!$G$4,$V20-4,0))</f>
        <v>0</v>
      </c>
      <c r="I20" s="252" t="str">
        <f ca="1">IF(ISERROR($V20),"",OFFSET('Smelter Look-up'!$H$4,$V20-4,0))</f>
        <v>Pforzheim</v>
      </c>
      <c r="J20" s="252" t="str">
        <f ca="1">IF(ISERROR($V20),"",OFFSET('Smelter Look-up'!$I$4,$V20-4,0))</f>
        <v>Baden-Württemberg</v>
      </c>
      <c r="K20" s="254"/>
      <c r="L20" s="254"/>
      <c r="M20" s="254"/>
      <c r="N20" s="254"/>
      <c r="O20" s="254"/>
      <c r="P20" s="253"/>
      <c r="Q20" s="255"/>
      <c r="R20" s="250" t="str">
        <f ca="1">IF(ISERROR($V20),"",OFFSET('Smelter Look-up'!$C$4,$V20-4,0)&amp;"")</f>
        <v>C. Hafner GmbH + Co. KG</v>
      </c>
      <c r="S20" s="264" t="str">
        <f t="shared" ca="1" si="1"/>
        <v>DE</v>
      </c>
      <c r="T20" s="264" t="str">
        <f ca="1">IF(B20="","",IF(ISERROR(MATCH($J20,SorP!$B$1:$B$6230,0)),"",INDIRECT("'SorP'!$A$"&amp;MATCH($J20,SorP!$B$1:$B$6230,0))))</f>
        <v>DE-BW</v>
      </c>
      <c r="U20" s="299"/>
      <c r="V20" s="300">
        <f ca="1">IF(C20="",NA(),MATCH($B20&amp;$C20,'Smelter Look-up'!$J:$J,0))</f>
        <v>36</v>
      </c>
      <c r="W20" s="301"/>
      <c r="X20" s="301">
        <f t="shared" ca="1" si="2"/>
        <v>0</v>
      </c>
      <c r="Y20" s="301"/>
      <c r="Z20" s="301"/>
      <c r="AB20" s="303" t="str">
        <f t="shared" ca="1" si="3"/>
        <v>GoldC. Hafner GmbH + Co. KG</v>
      </c>
    </row>
    <row r="21" spans="1:28" s="302" customFormat="1" ht="25.5">
      <c r="A21" s="249" t="s">
        <v>1051</v>
      </c>
      <c r="B21" s="250" t="str">
        <f ca="1">IF(LEN(A21)=0,"",INDEX('Smelter Look-up'!$A:$A,MATCH($A21,'Smelter Look-up'!$E:$E,0)))</f>
        <v>Gold</v>
      </c>
      <c r="C21" s="256" t="str">
        <f ca="1">IF(LEN(A21)=0,"",INDEX('Smelter Look-up'!$C:$C,MATCH($A21,'Smelter Look-up'!$E:$E,0)))</f>
        <v>Caridad</v>
      </c>
      <c r="D21" s="250"/>
      <c r="E21" s="250" t="str">
        <f ca="1">IF(ISERROR($V21),"",OFFSET('Smelter Look-up'!$D$4,$V21-4,0)&amp;"")</f>
        <v>MEXICO</v>
      </c>
      <c r="F21" s="250" t="str">
        <f ca="1">IF(ISERROR($V21),"",OFFSET('Smelter Look-up'!$E$4,$V21-4,0))</f>
        <v>CID000180</v>
      </c>
      <c r="G21" s="250" t="str">
        <f ca="1">IF(C21=$X$4,"Enter smelter details", IF(ISERROR($V21),"",OFFSET('Smelter Look-up'!$F$4,$V21-4,0)))</f>
        <v>CFSI</v>
      </c>
      <c r="H21" s="251">
        <f ca="1">IF(ISERROR($V21),"",OFFSET('Smelter Look-up'!$G$4,$V21-4,0))</f>
        <v>0</v>
      </c>
      <c r="I21" s="252" t="str">
        <f ca="1">IF(ISERROR($V21),"",OFFSET('Smelter Look-up'!$H$4,$V21-4,0))</f>
        <v>Nacozari</v>
      </c>
      <c r="J21" s="252" t="str">
        <f ca="1">IF(ISERROR($V21),"",OFFSET('Smelter Look-up'!$I$4,$V21-4,0))</f>
        <v>Sonora</v>
      </c>
      <c r="K21" s="254"/>
      <c r="L21" s="254"/>
      <c r="M21" s="254"/>
      <c r="N21" s="254"/>
      <c r="O21" s="254"/>
      <c r="P21" s="253"/>
      <c r="Q21" s="255"/>
      <c r="R21" s="250" t="str">
        <f ca="1">IF(ISERROR($V21),"",OFFSET('Smelter Look-up'!$C$4,$V21-4,0)&amp;"")</f>
        <v>Caridad</v>
      </c>
      <c r="S21" s="264" t="str">
        <f t="shared" ca="1" si="1"/>
        <v>MX</v>
      </c>
      <c r="T21" s="264" t="str">
        <f ca="1">IF(B21="","",IF(ISERROR(MATCH($J21,SorP!$B$1:$B$6230,0)),"",INDIRECT("'SorP'!$A$"&amp;MATCH($J21,SorP!$B$1:$B$6230,0))))</f>
        <v>MX-SON</v>
      </c>
      <c r="U21" s="299"/>
      <c r="V21" s="300">
        <f ca="1">IF(C21="",NA(),MATCH($B21&amp;$C21,'Smelter Look-up'!$J:$J,0))</f>
        <v>37</v>
      </c>
      <c r="W21" s="301"/>
      <c r="X21" s="301">
        <f t="shared" ca="1" si="2"/>
        <v>0</v>
      </c>
      <c r="Y21" s="301"/>
      <c r="Z21" s="301"/>
      <c r="AB21" s="303" t="str">
        <f t="shared" ca="1" si="3"/>
        <v>GoldCaridad</v>
      </c>
    </row>
    <row r="22" spans="1:28" s="302" customFormat="1" ht="102">
      <c r="A22" s="249" t="s">
        <v>1052</v>
      </c>
      <c r="B22" s="250" t="str">
        <f ca="1">IF(LEN(A22)=0,"",INDEX('Smelter Look-up'!$A:$A,MATCH($A22,'Smelter Look-up'!$E:$E,0)))</f>
        <v>Gold</v>
      </c>
      <c r="C22" s="256" t="str">
        <f ca="1">IF(LEN(A22)=0,"",INDEX('Smelter Look-up'!$C:$C,MATCH($A22,'Smelter Look-up'!$E:$E,0)))</f>
        <v>CCR Refinery - Glencore Canada Corporation</v>
      </c>
      <c r="D22" s="250"/>
      <c r="E22" s="250" t="str">
        <f ca="1">IF(ISERROR($V22),"",OFFSET('Smelter Look-up'!$D$4,$V22-4,0)&amp;"")</f>
        <v>CANADA</v>
      </c>
      <c r="F22" s="250" t="str">
        <f ca="1">IF(ISERROR($V22),"",OFFSET('Smelter Look-up'!$E$4,$V22-4,0))</f>
        <v>CID000185</v>
      </c>
      <c r="G22" s="250" t="str">
        <f ca="1">IF(C22=$X$4,"Enter smelter details", IF(ISERROR($V22),"",OFFSET('Smelter Look-up'!$F$4,$V22-4,0)))</f>
        <v>CFSI</v>
      </c>
      <c r="H22" s="251">
        <f ca="1">IF(ISERROR($V22),"",OFFSET('Smelter Look-up'!$G$4,$V22-4,0))</f>
        <v>0</v>
      </c>
      <c r="I22" s="252" t="str">
        <f ca="1">IF(ISERROR($V22),"",OFFSET('Smelter Look-up'!$H$4,$V22-4,0))</f>
        <v>Montréal</v>
      </c>
      <c r="J22" s="252" t="str">
        <f ca="1">IF(ISERROR($V22),"",OFFSET('Smelter Look-up'!$I$4,$V22-4,0))</f>
        <v>Quebec</v>
      </c>
      <c r="K22" s="254"/>
      <c r="L22" s="254"/>
      <c r="M22" s="254"/>
      <c r="N22" s="254"/>
      <c r="O22" s="254"/>
      <c r="P22" s="253"/>
      <c r="Q22" s="255"/>
      <c r="R22" s="250" t="str">
        <f ca="1">IF(ISERROR($V22),"",OFFSET('Smelter Look-up'!$C$4,$V22-4,0)&amp;"")</f>
        <v>CCR Refinery - Glencore Canada Corporation</v>
      </c>
      <c r="S22" s="264" t="str">
        <f t="shared" ca="1" si="1"/>
        <v>CA</v>
      </c>
      <c r="T22" s="264" t="str">
        <f ca="1">IF(B22="","",IF(ISERROR(MATCH($J22,SorP!$B$1:$B$6230,0)),"",INDIRECT("'SorP'!$A$"&amp;MATCH($J22,SorP!$B$1:$B$6230,0))))</f>
        <v>CA-QC</v>
      </c>
      <c r="U22" s="299"/>
      <c r="V22" s="300">
        <f ca="1">IF(C22="",NA(),MATCH($B22&amp;$C22,'Smelter Look-up'!$J:$J,0))</f>
        <v>39</v>
      </c>
      <c r="W22" s="301"/>
      <c r="X22" s="301">
        <f t="shared" ca="1" si="2"/>
        <v>0</v>
      </c>
      <c r="Y22" s="301"/>
      <c r="Z22" s="301"/>
      <c r="AB22" s="303" t="str">
        <f t="shared" ca="1" si="3"/>
        <v>GoldCCR Refinery - Glencore Canada Corporation</v>
      </c>
    </row>
    <row r="23" spans="1:28" s="302" customFormat="1" ht="51">
      <c r="A23" s="249" t="s">
        <v>1053</v>
      </c>
      <c r="B23" s="250" t="str">
        <f ca="1">IF(LEN(A23)=0,"",INDEX('Smelter Look-up'!$A:$A,MATCH($A23,'Smelter Look-up'!$E:$E,0)))</f>
        <v>Gold</v>
      </c>
      <c r="C23" s="256" t="str">
        <f ca="1">IF(LEN(A23)=0,"",INDEX('Smelter Look-up'!$C:$C,MATCH($A23,'Smelter Look-up'!$E:$E,0)))</f>
        <v>Cendres + Metaux S.A.</v>
      </c>
      <c r="D23" s="250"/>
      <c r="E23" s="250" t="str">
        <f ca="1">IF(ISERROR($V23),"",OFFSET('Smelter Look-up'!$D$4,$V23-4,0)&amp;"")</f>
        <v>SWITZERLAND</v>
      </c>
      <c r="F23" s="250" t="str">
        <f ca="1">IF(ISERROR($V23),"",OFFSET('Smelter Look-up'!$E$4,$V23-4,0))</f>
        <v>CID000189</v>
      </c>
      <c r="G23" s="250" t="str">
        <f ca="1">IF(C23=$X$4,"Enter smelter details", IF(ISERROR($V23),"",OFFSET('Smelter Look-up'!$F$4,$V23-4,0)))</f>
        <v>CFSI</v>
      </c>
      <c r="H23" s="251">
        <f ca="1">IF(ISERROR($V23),"",OFFSET('Smelter Look-up'!$G$4,$V23-4,0))</f>
        <v>0</v>
      </c>
      <c r="I23" s="252" t="str">
        <f ca="1">IF(ISERROR($V23),"",OFFSET('Smelter Look-up'!$H$4,$V23-4,0))</f>
        <v>Biel-Bienne</v>
      </c>
      <c r="J23" s="252" t="str">
        <f ca="1">IF(ISERROR($V23),"",OFFSET('Smelter Look-up'!$I$4,$V23-4,0))</f>
        <v>Bern</v>
      </c>
      <c r="K23" s="254"/>
      <c r="L23" s="254"/>
      <c r="M23" s="254"/>
      <c r="N23" s="254"/>
      <c r="O23" s="254"/>
      <c r="P23" s="253"/>
      <c r="Q23" s="255"/>
      <c r="R23" s="250" t="str">
        <f ca="1">IF(ISERROR($V23),"",OFFSET('Smelter Look-up'!$C$4,$V23-4,0)&amp;"")</f>
        <v>Cendres + Metaux S.A.</v>
      </c>
      <c r="S23" s="264" t="str">
        <f t="shared" ca="1" si="1"/>
        <v>CH</v>
      </c>
      <c r="T23" s="264" t="str">
        <f ca="1">IF(B23="","",IF(ISERROR(MATCH($J23,SorP!$B$1:$B$6230,0)),"",INDIRECT("'SorP'!$A$"&amp;MATCH($J23,SorP!$B$1:$B$6230,0))))</f>
        <v>CH-BE</v>
      </c>
      <c r="U23" s="299"/>
      <c r="V23" s="300">
        <f ca="1">IF(C23="",NA(),MATCH($B23&amp;$C23,'Smelter Look-up'!$J:$J,0))</f>
        <v>41</v>
      </c>
      <c r="W23" s="301"/>
      <c r="X23" s="301">
        <f t="shared" ca="1" si="2"/>
        <v>0</v>
      </c>
      <c r="Y23" s="301"/>
      <c r="Z23" s="301"/>
      <c r="AB23" s="303" t="str">
        <f t="shared" ca="1" si="3"/>
        <v>GoldCendres + Metaux S.A.</v>
      </c>
    </row>
    <row r="24" spans="1:28" s="302" customFormat="1" ht="76.5">
      <c r="A24" s="249" t="s">
        <v>1138</v>
      </c>
      <c r="B24" s="250" t="str">
        <f ca="1">IF(LEN(A24)=0,"",INDEX('Smelter Look-up'!$A:$A,MATCH($A24,'Smelter Look-up'!$E:$E,0)))</f>
        <v>Gold</v>
      </c>
      <c r="C24" s="256" t="str">
        <f ca="1">IF(LEN(A24)=0,"",INDEX('Smelter Look-up'!$C:$C,MATCH($A24,'Smelter Look-up'!$E:$E,0)))</f>
        <v>Yunnan Copper Industry Co., Ltd.</v>
      </c>
      <c r="D24" s="250"/>
      <c r="E24" s="250" t="str">
        <f ca="1">IF(ISERROR($V24),"",OFFSET('Smelter Look-up'!$D$4,$V24-4,0)&amp;"")</f>
        <v>CHINA</v>
      </c>
      <c r="F24" s="250" t="str">
        <f ca="1">IF(ISERROR($V24),"",OFFSET('Smelter Look-up'!$E$4,$V24-4,0))</f>
        <v>CID000197</v>
      </c>
      <c r="G24" s="250" t="str">
        <f ca="1">IF(C24=$X$4,"Enter smelter details", IF(ISERROR($V24),"",OFFSET('Smelter Look-up'!$F$4,$V24-4,0)))</f>
        <v>CFSI</v>
      </c>
      <c r="H24" s="251">
        <f ca="1">IF(ISERROR($V24),"",OFFSET('Smelter Look-up'!$G$4,$V24-4,0))</f>
        <v>0</v>
      </c>
      <c r="I24" s="252" t="str">
        <f ca="1">IF(ISERROR($V24),"",OFFSET('Smelter Look-up'!$H$4,$V24-4,0))</f>
        <v>Kunming</v>
      </c>
      <c r="J24" s="252" t="str">
        <f ca="1">IF(ISERROR($V24),"",OFFSET('Smelter Look-up'!$I$4,$V24-4,0))</f>
        <v>Yunnan</v>
      </c>
      <c r="K24" s="254"/>
      <c r="L24" s="254"/>
      <c r="M24" s="254"/>
      <c r="N24" s="254"/>
      <c r="O24" s="254"/>
      <c r="P24" s="253"/>
      <c r="Q24" s="255"/>
      <c r="R24" s="250" t="str">
        <f ca="1">IF(ISERROR($V24),"",OFFSET('Smelter Look-up'!$C$4,$V24-4,0)&amp;"")</f>
        <v>Yunnan Copper Industry Co., Ltd.</v>
      </c>
      <c r="S24" s="264" t="str">
        <f t="shared" ca="1" si="1"/>
        <v>CN</v>
      </c>
      <c r="T24" s="264" t="str">
        <f ca="1">IF(B24="","",IF(ISERROR(MATCH($J24,SorP!$B$1:$B$6230,0)),"",INDIRECT("'SorP'!$A$"&amp;MATCH($J24,SorP!$B$1:$B$6230,0))))</f>
        <v>CN-53</v>
      </c>
      <c r="U24" s="299"/>
      <c r="V24" s="300">
        <f ca="1">IF(C24="",NA(),MATCH($B24&amp;$C24,'Smelter Look-up'!$J:$J,0))</f>
        <v>267</v>
      </c>
      <c r="W24" s="301"/>
      <c r="X24" s="301">
        <f t="shared" ca="1" si="2"/>
        <v>0</v>
      </c>
      <c r="Y24" s="301"/>
      <c r="Z24" s="301"/>
      <c r="AB24" s="303" t="str">
        <f t="shared" ca="1" si="3"/>
        <v>GoldYunnan Copper Industry Co., Ltd.</v>
      </c>
    </row>
    <row r="25" spans="1:28" s="302" customFormat="1" ht="114.75">
      <c r="A25" s="249" t="s">
        <v>1141</v>
      </c>
      <c r="B25" s="250" t="str">
        <f ca="1">IF(LEN(A25)=0,"",INDEX('Smelter Look-up'!$A:$A,MATCH($A25,'Smelter Look-up'!$E:$E,0)))</f>
        <v>Tantalum</v>
      </c>
      <c r="C25" s="256" t="str">
        <f ca="1">IF(LEN(A25)=0,"",INDEX('Smelter Look-up'!$C:$C,MATCH($A25,'Smelter Look-up'!$E:$E,0)))</f>
        <v>Changsha South Tantalum Niobium Co., Ltd.</v>
      </c>
      <c r="D25" s="250"/>
      <c r="E25" s="250" t="str">
        <f ca="1">IF(ISERROR($V25),"",OFFSET('Smelter Look-up'!$D$4,$V25-4,0)&amp;"")</f>
        <v>CHINA</v>
      </c>
      <c r="F25" s="250" t="str">
        <f ca="1">IF(ISERROR($V25),"",OFFSET('Smelter Look-up'!$E$4,$V25-4,0))</f>
        <v>CID000211</v>
      </c>
      <c r="G25" s="250" t="str">
        <f ca="1">IF(C25=$X$4,"Enter smelter details", IF(ISERROR($V25),"",OFFSET('Smelter Look-up'!$F$4,$V25-4,0)))</f>
        <v>CFSI</v>
      </c>
      <c r="H25" s="251">
        <f ca="1">IF(ISERROR($V25),"",OFFSET('Smelter Look-up'!$G$4,$V25-4,0))</f>
        <v>0</v>
      </c>
      <c r="I25" s="252" t="str">
        <f ca="1">IF(ISERROR($V25),"",OFFSET('Smelter Look-up'!$H$4,$V25-4,0))</f>
        <v>Changsha</v>
      </c>
      <c r="J25" s="252" t="str">
        <f ca="1">IF(ISERROR($V25),"",OFFSET('Smelter Look-up'!$I$4,$V25-4,0))</f>
        <v>Hunan</v>
      </c>
      <c r="K25" s="254"/>
      <c r="L25" s="254"/>
      <c r="M25" s="254"/>
      <c r="N25" s="254"/>
      <c r="O25" s="254"/>
      <c r="P25" s="253"/>
      <c r="Q25" s="255"/>
      <c r="R25" s="250" t="str">
        <f ca="1">IF(ISERROR($V25),"",OFFSET('Smelter Look-up'!$C$4,$V25-4,0)&amp;"")</f>
        <v>Changsha South Tantalum Niobium Co., Ltd.</v>
      </c>
      <c r="S25" s="264" t="str">
        <f t="shared" ca="1" si="1"/>
        <v>CN</v>
      </c>
      <c r="T25" s="264" t="str">
        <f ca="1">IF(B25="","",IF(ISERROR(MATCH($J25,SorP!$B$1:$B$6230,0)),"",INDIRECT("'SorP'!$A$"&amp;MATCH($J25,SorP!$B$1:$B$6230,0))))</f>
        <v>CN-43</v>
      </c>
      <c r="U25" s="299"/>
      <c r="V25" s="300">
        <f ca="1">IF(C25="",NA(),MATCH($B25&amp;$C25,'Smelter Look-up'!$J:$J,0))</f>
        <v>282</v>
      </c>
      <c r="W25" s="301"/>
      <c r="X25" s="301">
        <f t="shared" ca="1" si="2"/>
        <v>0</v>
      </c>
      <c r="Y25" s="301"/>
      <c r="Z25" s="301"/>
      <c r="AB25" s="303" t="str">
        <f t="shared" ca="1" si="3"/>
        <v>TantalumChangsha South Tantalum Niobium Co., Ltd.</v>
      </c>
    </row>
    <row r="26" spans="1:28" s="302" customFormat="1" ht="89.25">
      <c r="A26" s="249" t="s">
        <v>1208</v>
      </c>
      <c r="B26" s="250" t="str">
        <f ca="1">IF(LEN(A26)=0,"",INDEX('Smelter Look-up'!$A:$A,MATCH($A26,'Smelter Look-up'!$E:$E,0)))</f>
        <v>Tungsten</v>
      </c>
      <c r="C26" s="256" t="str">
        <f ca="1">IF(LEN(A26)=0,"",INDEX('Smelter Look-up'!$C:$C,MATCH($A26,'Smelter Look-up'!$E:$E,0)))</f>
        <v>Guangdong Xianglu Tungsten Co., Ltd.</v>
      </c>
      <c r="D26" s="250"/>
      <c r="E26" s="250" t="str">
        <f ca="1">IF(ISERROR($V26),"",OFFSET('Smelter Look-up'!$D$4,$V26-4,0)&amp;"")</f>
        <v>CHINA</v>
      </c>
      <c r="F26" s="250" t="str">
        <f ca="1">IF(ISERROR($V26),"",OFFSET('Smelter Look-up'!$E$4,$V26-4,0))</f>
        <v>CID000218</v>
      </c>
      <c r="G26" s="250" t="str">
        <f ca="1">IF(C26=$X$4,"Enter smelter details", IF(ISERROR($V26),"",OFFSET('Smelter Look-up'!$F$4,$V26-4,0)))</f>
        <v>CFSI</v>
      </c>
      <c r="H26" s="251">
        <f ca="1">IF(ISERROR($V26),"",OFFSET('Smelter Look-up'!$G$4,$V26-4,0))</f>
        <v>0</v>
      </c>
      <c r="I26" s="252" t="str">
        <f ca="1">IF(ISERROR($V26),"",OFFSET('Smelter Look-up'!$H$4,$V26-4,0))</f>
        <v>Chaozhou</v>
      </c>
      <c r="J26" s="252" t="str">
        <f ca="1">IF(ISERROR($V26),"",OFFSET('Smelter Look-up'!$I$4,$V26-4,0))</f>
        <v>Guangdong</v>
      </c>
      <c r="K26" s="254"/>
      <c r="L26" s="254"/>
      <c r="M26" s="254"/>
      <c r="N26" s="254"/>
      <c r="O26" s="254"/>
      <c r="P26" s="253"/>
      <c r="Q26" s="255"/>
      <c r="R26" s="250" t="str">
        <f ca="1">IF(ISERROR($V26),"",OFFSET('Smelter Look-up'!$C$4,$V26-4,0)&amp;"")</f>
        <v>Guangdong Xianglu Tungsten Co., Ltd.</v>
      </c>
      <c r="S26" s="264" t="str">
        <f t="shared" ca="1" si="1"/>
        <v>CN</v>
      </c>
      <c r="T26" s="264" t="str">
        <f ca="1">IF(B26="","",IF(ISERROR(MATCH($J26,SorP!$B$1:$B$6230,0)),"",INDIRECT("'SorP'!$A$"&amp;MATCH($J26,SorP!$B$1:$B$6230,0))))</f>
        <v>CN-44</v>
      </c>
      <c r="U26" s="299"/>
      <c r="V26" s="300">
        <f ca="1">IF(C26="",NA(),MATCH($B26&amp;$C26,'Smelter Look-up'!$J:$J,0))</f>
        <v>526</v>
      </c>
      <c r="W26" s="301"/>
      <c r="X26" s="301">
        <f t="shared" ca="1" si="2"/>
        <v>0</v>
      </c>
      <c r="Y26" s="301"/>
      <c r="Z26" s="301"/>
      <c r="AB26" s="303" t="str">
        <f t="shared" ca="1" si="3"/>
        <v>TungstenGuangdong Xianglu Tungsten Co., Ltd.</v>
      </c>
    </row>
    <row r="27" spans="1:28" s="302" customFormat="1" ht="102">
      <c r="A27" s="249" t="s">
        <v>3359</v>
      </c>
      <c r="B27" s="250" t="str">
        <f ca="1">IF(LEN(A27)=0,"",INDEX('Smelter Look-up'!$A:$A,MATCH($A27,'Smelter Look-up'!$E:$E,0)))</f>
        <v>Tin</v>
      </c>
      <c r="C27" s="256" t="str">
        <f ca="1">IF(LEN(A27)=0,"",INDEX('Smelter Look-up'!$C:$C,MATCH($A27,'Smelter Look-up'!$E:$E,0)))</f>
        <v>Chenzhou Yunxiang Mining and Metallurgy Co., Ltd.</v>
      </c>
      <c r="D27" s="250"/>
      <c r="E27" s="250" t="str">
        <f ca="1">IF(ISERROR($V27),"",OFFSET('Smelter Look-up'!$D$4,$V27-4,0)&amp;"")</f>
        <v>CHINA</v>
      </c>
      <c r="F27" s="250" t="str">
        <f ca="1">IF(ISERROR($V27),"",OFFSET('Smelter Look-up'!$E$4,$V27-4,0))</f>
        <v>CID000228</v>
      </c>
      <c r="G27" s="250" t="str">
        <f ca="1">IF(C27=$X$4,"Enter smelter details", IF(ISERROR($V27),"",OFFSET('Smelter Look-up'!$F$4,$V27-4,0)))</f>
        <v>CFSI</v>
      </c>
      <c r="H27" s="251">
        <f ca="1">IF(ISERROR($V27),"",OFFSET('Smelter Look-up'!$G$4,$V27-4,0))</f>
        <v>0</v>
      </c>
      <c r="I27" s="252" t="str">
        <f ca="1">IF(ISERROR($V27),"",OFFSET('Smelter Look-up'!$H$4,$V27-4,0))</f>
        <v>Chenzhou</v>
      </c>
      <c r="J27" s="252" t="str">
        <f ca="1">IF(ISERROR($V27),"",OFFSET('Smelter Look-up'!$I$4,$V27-4,0))</f>
        <v>Hunan</v>
      </c>
      <c r="K27" s="254"/>
      <c r="L27" s="254"/>
      <c r="M27" s="254"/>
      <c r="N27" s="254"/>
      <c r="O27" s="254"/>
      <c r="P27" s="253"/>
      <c r="Q27" s="255"/>
      <c r="R27" s="250" t="str">
        <f ca="1">IF(ISERROR($V27),"",OFFSET('Smelter Look-up'!$C$4,$V27-4,0)&amp;"")</f>
        <v>Chenzhou Yunxiang Mining and Metallurgy Co., Ltd.</v>
      </c>
      <c r="S27" s="264" t="str">
        <f t="shared" ca="1" si="1"/>
        <v>CN</v>
      </c>
      <c r="T27" s="264" t="str">
        <f ca="1">IF(B27="","",IF(ISERROR(MATCH($J27,SorP!$B$1:$B$6230,0)),"",INDIRECT("'SorP'!$A$"&amp;MATCH($J27,SorP!$B$1:$B$6230,0))))</f>
        <v>CN-43</v>
      </c>
      <c r="U27" s="299"/>
      <c r="V27" s="300">
        <f ca="1">IF(C27="",NA(),MATCH($B27&amp;$C27,'Smelter Look-up'!$J:$J,0))</f>
        <v>357</v>
      </c>
      <c r="W27" s="301"/>
      <c r="X27" s="301">
        <f t="shared" ca="1" si="2"/>
        <v>0</v>
      </c>
      <c r="Y27" s="301"/>
      <c r="Z27" s="301"/>
      <c r="AB27" s="303" t="str">
        <f t="shared" ca="1" si="3"/>
        <v>TinChenzhou Yunxiang Mining and Metallurgy Co., Ltd.</v>
      </c>
    </row>
    <row r="28" spans="1:28" s="302" customFormat="1" ht="38.25">
      <c r="A28" s="249" t="s">
        <v>1054</v>
      </c>
      <c r="B28" s="250" t="str">
        <f ca="1">IF(LEN(A28)=0,"",INDEX('Smelter Look-up'!$A:$A,MATCH($A28,'Smelter Look-up'!$E:$E,0)))</f>
        <v>Gold</v>
      </c>
      <c r="C28" s="256" t="str">
        <f ca="1">IF(LEN(A28)=0,"",INDEX('Smelter Look-up'!$C:$C,MATCH($A28,'Smelter Look-up'!$E:$E,0)))</f>
        <v>Chimet S.p.A.</v>
      </c>
      <c r="D28" s="250"/>
      <c r="E28" s="250" t="str">
        <f ca="1">IF(ISERROR($V28),"",OFFSET('Smelter Look-up'!$D$4,$V28-4,0)&amp;"")</f>
        <v>ITALY</v>
      </c>
      <c r="F28" s="250" t="str">
        <f ca="1">IF(ISERROR($V28),"",OFFSET('Smelter Look-up'!$E$4,$V28-4,0))</f>
        <v>CID000233</v>
      </c>
      <c r="G28" s="250" t="str">
        <f ca="1">IF(C28=$X$4,"Enter smelter details", IF(ISERROR($V28),"",OFFSET('Smelter Look-up'!$F$4,$V28-4,0)))</f>
        <v>CFSI</v>
      </c>
      <c r="H28" s="251">
        <f ca="1">IF(ISERROR($V28),"",OFFSET('Smelter Look-up'!$G$4,$V28-4,0))</f>
        <v>0</v>
      </c>
      <c r="I28" s="252" t="str">
        <f ca="1">IF(ISERROR($V28),"",OFFSET('Smelter Look-up'!$H$4,$V28-4,0))</f>
        <v>Arezzo</v>
      </c>
      <c r="J28" s="252" t="str">
        <f ca="1">IF(ISERROR($V28),"",OFFSET('Smelter Look-up'!$I$4,$V28-4,0))</f>
        <v>Toscana</v>
      </c>
      <c r="K28" s="254"/>
      <c r="L28" s="254"/>
      <c r="M28" s="254"/>
      <c r="N28" s="254"/>
      <c r="O28" s="254"/>
      <c r="P28" s="253"/>
      <c r="Q28" s="255"/>
      <c r="R28" s="250" t="str">
        <f ca="1">IF(ISERROR($V28),"",OFFSET('Smelter Look-up'!$C$4,$V28-4,0)&amp;"")</f>
        <v>Chimet S.p.A.</v>
      </c>
      <c r="S28" s="264" t="str">
        <f t="shared" ca="1" si="1"/>
        <v>IT</v>
      </c>
      <c r="T28" s="264" t="str">
        <f ca="1">IF(B28="","",IF(ISERROR(MATCH($J28,SorP!$B$1:$B$6230,0)),"",INDIRECT("'SorP'!$A$"&amp;MATCH($J28,SorP!$B$1:$B$6230,0))))</f>
        <v>IT-52</v>
      </c>
      <c r="U28" s="299"/>
      <c r="V28" s="300">
        <f ca="1">IF(C28="",NA(),MATCH($B28&amp;$C28,'Smelter Look-up'!$J:$J,0))</f>
        <v>45</v>
      </c>
      <c r="W28" s="301"/>
      <c r="X28" s="301">
        <f t="shared" ca="1" si="2"/>
        <v>0</v>
      </c>
      <c r="Y28" s="301"/>
      <c r="Z28" s="301"/>
      <c r="AB28" s="303" t="str">
        <f t="shared" ca="1" si="3"/>
        <v>GoldChimet S.p.A.</v>
      </c>
    </row>
    <row r="29" spans="1:28" s="302" customFormat="1" ht="89.25">
      <c r="A29" s="249" t="s">
        <v>1163</v>
      </c>
      <c r="B29" s="250" t="str">
        <f ca="1">IF(LEN(A29)=0,"",INDEX('Smelter Look-up'!$A:$A,MATCH($A29,'Smelter Look-up'!$E:$E,0)))</f>
        <v>Tin</v>
      </c>
      <c r="C29" s="256" t="str">
        <f ca="1">IF(LEN(A29)=0,"",INDEX('Smelter Look-up'!$C:$C,MATCH($A29,'Smelter Look-up'!$E:$E,0)))</f>
        <v>Jiangxi Ketai Advanced Material Co., Ltd.</v>
      </c>
      <c r="D29" s="250"/>
      <c r="E29" s="250" t="str">
        <f ca="1">IF(ISERROR($V29),"",OFFSET('Smelter Look-up'!$D$4,$V29-4,0)&amp;"")</f>
        <v>CHINA</v>
      </c>
      <c r="F29" s="250" t="str">
        <f ca="1">IF(ISERROR($V29),"",OFFSET('Smelter Look-up'!$E$4,$V29-4,0))</f>
        <v>CID000244</v>
      </c>
      <c r="G29" s="250" t="str">
        <f ca="1">IF(C29=$X$4,"Enter smelter details", IF(ISERROR($V29),"",OFFSET('Smelter Look-up'!$F$4,$V29-4,0)))</f>
        <v>CFSI</v>
      </c>
      <c r="H29" s="251">
        <f ca="1">IF(ISERROR($V29),"",OFFSET('Smelter Look-up'!$G$4,$V29-4,0))</f>
        <v>0</v>
      </c>
      <c r="I29" s="252" t="str">
        <f ca="1">IF(ISERROR($V29),"",OFFSET('Smelter Look-up'!$H$4,$V29-4,0))</f>
        <v>Yichun</v>
      </c>
      <c r="J29" s="252" t="str">
        <f ca="1">IF(ISERROR($V29),"",OFFSET('Smelter Look-up'!$I$4,$V29-4,0))</f>
        <v>Jiangxi</v>
      </c>
      <c r="K29" s="254"/>
      <c r="L29" s="254"/>
      <c r="M29" s="254"/>
      <c r="N29" s="254"/>
      <c r="O29" s="254"/>
      <c r="P29" s="253"/>
      <c r="Q29" s="255"/>
      <c r="R29" s="250" t="str">
        <f ca="1">IF(ISERROR($V29),"",OFFSET('Smelter Look-up'!$C$4,$V29-4,0)&amp;"")</f>
        <v>Jiangxi Ketai Advanced Material Co., Ltd.</v>
      </c>
      <c r="S29" s="264" t="str">
        <f t="shared" ca="1" si="1"/>
        <v>CN</v>
      </c>
      <c r="T29" s="264" t="str">
        <f ca="1">IF(B29="","",IF(ISERROR(MATCH($J29,SorP!$B$1:$B$6230,0)),"",INDIRECT("'SorP'!$A$"&amp;MATCH($J29,SorP!$B$1:$B$6230,0))))</f>
        <v>CN-36</v>
      </c>
      <c r="U29" s="299"/>
      <c r="V29" s="300">
        <f ca="1">IF(C29="",NA(),MATCH($B29&amp;$C29,'Smelter Look-up'!$J:$J,0))</f>
        <v>407</v>
      </c>
      <c r="W29" s="301"/>
      <c r="X29" s="301">
        <f t="shared" ca="1" si="2"/>
        <v>0</v>
      </c>
      <c r="Y29" s="301"/>
      <c r="Z29" s="301"/>
      <c r="AB29" s="303" t="str">
        <f t="shared" ca="1" si="3"/>
        <v>TinJiangxi Ketai Advanced Material Co., Ltd.</v>
      </c>
    </row>
    <row r="30" spans="1:28" s="302" customFormat="1" ht="102">
      <c r="A30" s="249" t="s">
        <v>1209</v>
      </c>
      <c r="B30" s="250" t="str">
        <f ca="1">IF(LEN(A30)=0,"",INDEX('Smelter Look-up'!$A:$A,MATCH($A30,'Smelter Look-up'!$E:$E,0)))</f>
        <v>Tungsten</v>
      </c>
      <c r="C30" s="256" t="str">
        <f ca="1">IF(LEN(A30)=0,"",INDEX('Smelter Look-up'!$C:$C,MATCH($A30,'Smelter Look-up'!$E:$E,0)))</f>
        <v>Chongyi Zhangyuan Tungsten Co., Ltd.</v>
      </c>
      <c r="D30" s="250"/>
      <c r="E30" s="250" t="str">
        <f ca="1">IF(ISERROR($V30),"",OFFSET('Smelter Look-up'!$D$4,$V30-4,0)&amp;"")</f>
        <v>CHINA</v>
      </c>
      <c r="F30" s="250" t="str">
        <f ca="1">IF(ISERROR($V30),"",OFFSET('Smelter Look-up'!$E$4,$V30-4,0))</f>
        <v>CID000258</v>
      </c>
      <c r="G30" s="250" t="str">
        <f ca="1">IF(C30=$X$4,"Enter smelter details", IF(ISERROR($V30),"",OFFSET('Smelter Look-up'!$F$4,$V30-4,0)))</f>
        <v>CFSI</v>
      </c>
      <c r="H30" s="251">
        <f ca="1">IF(ISERROR($V30),"",OFFSET('Smelter Look-up'!$G$4,$V30-4,0))</f>
        <v>0</v>
      </c>
      <c r="I30" s="252" t="str">
        <f ca="1">IF(ISERROR($V30),"",OFFSET('Smelter Look-up'!$H$4,$V30-4,0))</f>
        <v>Ganzhou</v>
      </c>
      <c r="J30" s="252" t="str">
        <f ca="1">IF(ISERROR($V30),"",OFFSET('Smelter Look-up'!$I$4,$V30-4,0))</f>
        <v>Jiangxi</v>
      </c>
      <c r="K30" s="254"/>
      <c r="L30" s="254"/>
      <c r="M30" s="254"/>
      <c r="N30" s="254"/>
      <c r="O30" s="254"/>
      <c r="P30" s="253"/>
      <c r="Q30" s="255"/>
      <c r="R30" s="250" t="str">
        <f ca="1">IF(ISERROR($V30),"",OFFSET('Smelter Look-up'!$C$4,$V30-4,0)&amp;"")</f>
        <v>Chongyi Zhangyuan Tungsten Co., Ltd.</v>
      </c>
      <c r="S30" s="264" t="str">
        <f t="shared" ca="1" si="1"/>
        <v>CN</v>
      </c>
      <c r="T30" s="264" t="str">
        <f ca="1">IF(B30="","",IF(ISERROR(MATCH($J30,SorP!$B$1:$B$6230,0)),"",INDIRECT("'SorP'!$A$"&amp;MATCH($J30,SorP!$B$1:$B$6230,0))))</f>
        <v>CN-36</v>
      </c>
      <c r="U30" s="299"/>
      <c r="V30" s="300">
        <f ca="1">IF(C30="",NA(),MATCH($B30&amp;$C30,'Smelter Look-up'!$J:$J,0))</f>
        <v>517</v>
      </c>
      <c r="W30" s="301"/>
      <c r="X30" s="301">
        <f t="shared" ca="1" si="2"/>
        <v>0</v>
      </c>
      <c r="Y30" s="301"/>
      <c r="Z30" s="301"/>
      <c r="AB30" s="303" t="str">
        <f t="shared" ca="1" si="3"/>
        <v>TungstenChongyi Zhangyuan Tungsten Co., Ltd.</v>
      </c>
    </row>
    <row r="31" spans="1:28" s="302" customFormat="1" ht="38.25">
      <c r="A31" s="249" t="s">
        <v>1055</v>
      </c>
      <c r="B31" s="250" t="str">
        <f ca="1">IF(LEN(A31)=0,"",INDEX('Smelter Look-up'!$A:$A,MATCH($A31,'Smelter Look-up'!$E:$E,0)))</f>
        <v>Gold</v>
      </c>
      <c r="C31" s="256" t="str">
        <f ca="1">IF(LEN(A31)=0,"",INDEX('Smelter Look-up'!$C:$C,MATCH($A31,'Smelter Look-up'!$E:$E,0)))</f>
        <v>Chugai Mining</v>
      </c>
      <c r="D31" s="250"/>
      <c r="E31" s="250" t="str">
        <f ca="1">IF(ISERROR($V31),"",OFFSET('Smelter Look-up'!$D$4,$V31-4,0)&amp;"")</f>
        <v>JAPAN</v>
      </c>
      <c r="F31" s="250" t="str">
        <f ca="1">IF(ISERROR($V31),"",OFFSET('Smelter Look-up'!$E$4,$V31-4,0))</f>
        <v>CID000264</v>
      </c>
      <c r="G31" s="250" t="str">
        <f ca="1">IF(C31=$X$4,"Enter smelter details", IF(ISERROR($V31),"",OFFSET('Smelter Look-up'!$F$4,$V31-4,0)))</f>
        <v>CFSI</v>
      </c>
      <c r="H31" s="251">
        <f ca="1">IF(ISERROR($V31),"",OFFSET('Smelter Look-up'!$G$4,$V31-4,0))</f>
        <v>0</v>
      </c>
      <c r="I31" s="252" t="str">
        <f ca="1">IF(ISERROR($V31),"",OFFSET('Smelter Look-up'!$H$4,$V31-4,0))</f>
        <v>Chiyoda</v>
      </c>
      <c r="J31" s="252" t="str">
        <f ca="1">IF(ISERROR($V31),"",OFFSET('Smelter Look-up'!$I$4,$V31-4,0))</f>
        <v>Tokyo</v>
      </c>
      <c r="K31" s="254"/>
      <c r="L31" s="254"/>
      <c r="M31" s="254"/>
      <c r="N31" s="254"/>
      <c r="O31" s="254"/>
      <c r="P31" s="253"/>
      <c r="Q31" s="255"/>
      <c r="R31" s="250" t="str">
        <f ca="1">IF(ISERROR($V31),"",OFFSET('Smelter Look-up'!$C$4,$V31-4,0)&amp;"")</f>
        <v>Chugai Mining</v>
      </c>
      <c r="S31" s="264" t="str">
        <f t="shared" ca="1" si="1"/>
        <v>JP</v>
      </c>
      <c r="T31" s="264" t="str">
        <f ca="1">IF(B31="","",IF(ISERROR(MATCH($J31,SorP!$B$1:$B$6230,0)),"",INDIRECT("'SorP'!$A$"&amp;MATCH($J31,SorP!$B$1:$B$6230,0))))</f>
        <v>JP-13</v>
      </c>
      <c r="U31" s="299"/>
      <c r="V31" s="300">
        <f ca="1">IF(C31="",NA(),MATCH($B31&amp;$C31,'Smelter Look-up'!$J:$J,0))</f>
        <v>48</v>
      </c>
      <c r="W31" s="301"/>
      <c r="X31" s="301">
        <f t="shared" ca="1" si="2"/>
        <v>0</v>
      </c>
      <c r="Y31" s="301"/>
      <c r="Z31" s="301"/>
      <c r="AB31" s="303" t="str">
        <f t="shared" ca="1" si="3"/>
        <v>GoldChugai Mining</v>
      </c>
    </row>
    <row r="32" spans="1:28" s="302" customFormat="1" ht="114.75">
      <c r="A32" s="249" t="s">
        <v>1142</v>
      </c>
      <c r="B32" s="250" t="str">
        <f ca="1">IF(LEN(A32)=0,"",INDEX('Smelter Look-up'!$A:$A,MATCH($A32,'Smelter Look-up'!$E:$E,0)))</f>
        <v>Tantalum</v>
      </c>
      <c r="C32" s="256" t="str">
        <f ca="1">IF(LEN(A32)=0,"",INDEX('Smelter Look-up'!$C:$C,MATCH($A32,'Smelter Look-up'!$E:$E,0)))</f>
        <v>Guangdong Rising Rare Metals-EO Materials Ltd.</v>
      </c>
      <c r="D32" s="250"/>
      <c r="E32" s="250" t="str">
        <f ca="1">IF(ISERROR($V32),"",OFFSET('Smelter Look-up'!$D$4,$V32-4,0)&amp;"")</f>
        <v>CHINA</v>
      </c>
      <c r="F32" s="250" t="str">
        <f ca="1">IF(ISERROR($V32),"",OFFSET('Smelter Look-up'!$E$4,$V32-4,0))</f>
        <v>CID000291</v>
      </c>
      <c r="G32" s="250" t="str">
        <f ca="1">IF(C32=$X$4,"Enter smelter details", IF(ISERROR($V32),"",OFFSET('Smelter Look-up'!$F$4,$V32-4,0)))</f>
        <v>CFSI</v>
      </c>
      <c r="H32" s="251">
        <f ca="1">IF(ISERROR($V32),"",OFFSET('Smelter Look-up'!$G$4,$V32-4,0))</f>
        <v>0</v>
      </c>
      <c r="I32" s="252" t="str">
        <f ca="1">IF(ISERROR($V32),"",OFFSET('Smelter Look-up'!$H$4,$V32-4,0))</f>
        <v>Conghua</v>
      </c>
      <c r="J32" s="252" t="str">
        <f ca="1">IF(ISERROR($V32),"",OFFSET('Smelter Look-up'!$I$4,$V32-4,0))</f>
        <v>Guangdong</v>
      </c>
      <c r="K32" s="254"/>
      <c r="L32" s="254"/>
      <c r="M32" s="254"/>
      <c r="N32" s="254"/>
      <c r="O32" s="254"/>
      <c r="P32" s="253"/>
      <c r="Q32" s="255"/>
      <c r="R32" s="250" t="str">
        <f ca="1">IF(ISERROR($V32),"",OFFSET('Smelter Look-up'!$C$4,$V32-4,0)&amp;"")</f>
        <v>Guangdong Rising Rare Metals-EO Materials Ltd.</v>
      </c>
      <c r="S32" s="264" t="str">
        <f t="shared" ca="1" si="1"/>
        <v>CN</v>
      </c>
      <c r="T32" s="264" t="str">
        <f ca="1">IF(B32="","",IF(ISERROR(MATCH($J32,SorP!$B$1:$B$6230,0)),"",INDIRECT("'SorP'!$A$"&amp;MATCH($J32,SorP!$B$1:$B$6230,0))))</f>
        <v>CN-44</v>
      </c>
      <c r="U32" s="299"/>
      <c r="V32" s="300">
        <f ca="1">IF(C32="",NA(),MATCH($B32&amp;$C32,'Smelter Look-up'!$J:$J,0))</f>
        <v>294</v>
      </c>
      <c r="W32" s="301"/>
      <c r="X32" s="301">
        <f t="shared" ca="1" si="2"/>
        <v>0</v>
      </c>
      <c r="Y32" s="301"/>
      <c r="Z32" s="301"/>
      <c r="AB32" s="303" t="str">
        <f t="shared" ca="1" si="3"/>
        <v>TantalumGuangdong Rising Rare Metals-EO Materials Ltd.</v>
      </c>
    </row>
    <row r="33" spans="1:28" s="302" customFormat="1" ht="25.5">
      <c r="A33" s="249" t="s">
        <v>1165</v>
      </c>
      <c r="B33" s="250" t="str">
        <f ca="1">IF(LEN(A33)=0,"",INDEX('Smelter Look-up'!$A:$A,MATCH($A33,'Smelter Look-up'!$E:$E,0)))</f>
        <v>Tin</v>
      </c>
      <c r="C33" s="256" t="str">
        <f ca="1">IF(LEN(A33)=0,"",INDEX('Smelter Look-up'!$C:$C,MATCH($A33,'Smelter Look-up'!$E:$E,0)))</f>
        <v>Alpha</v>
      </c>
      <c r="D33" s="250"/>
      <c r="E33" s="250" t="str">
        <f ca="1">IF(ISERROR($V33),"",OFFSET('Smelter Look-up'!$D$4,$V33-4,0)&amp;"")</f>
        <v>UNITED STATES OF AMERICA</v>
      </c>
      <c r="F33" s="250" t="str">
        <f ca="1">IF(ISERROR($V33),"",OFFSET('Smelter Look-up'!$E$4,$V33-4,0))</f>
        <v>CID000292</v>
      </c>
      <c r="G33" s="250" t="str">
        <f ca="1">IF(C33=$X$4,"Enter smelter details", IF(ISERROR($V33),"",OFFSET('Smelter Look-up'!$F$4,$V33-4,0)))</f>
        <v>CFSI</v>
      </c>
      <c r="H33" s="251">
        <f ca="1">IF(ISERROR($V33),"",OFFSET('Smelter Look-up'!$G$4,$V33-4,0))</f>
        <v>0</v>
      </c>
      <c r="I33" s="252" t="str">
        <f ca="1">IF(ISERROR($V33),"",OFFSET('Smelter Look-up'!$H$4,$V33-4,0))</f>
        <v>Altoona</v>
      </c>
      <c r="J33" s="252" t="str">
        <f ca="1">IF(ISERROR($V33),"",OFFSET('Smelter Look-up'!$I$4,$V33-4,0))</f>
        <v>Pennsylvania</v>
      </c>
      <c r="K33" s="254"/>
      <c r="L33" s="254"/>
      <c r="M33" s="254"/>
      <c r="N33" s="254"/>
      <c r="O33" s="254"/>
      <c r="P33" s="253"/>
      <c r="Q33" s="255"/>
      <c r="R33" s="250" t="str">
        <f ca="1">IF(ISERROR($V33),"",OFFSET('Smelter Look-up'!$C$4,$V33-4,0)&amp;"")</f>
        <v>Alpha</v>
      </c>
      <c r="S33" s="264" t="str">
        <f t="shared" ca="1" si="1"/>
        <v>US</v>
      </c>
      <c r="T33" s="264" t="str">
        <f ca="1">IF(B33="","",IF(ISERROR(MATCH($J33,SorP!$B$1:$B$6230,0)),"",INDIRECT("'SorP'!$A$"&amp;MATCH($J33,SorP!$B$1:$B$6230,0))))</f>
        <v>US-PA</v>
      </c>
      <c r="U33" s="299"/>
      <c r="V33" s="300">
        <f ca="1">IF(C33="",NA(),MATCH($B33&amp;$C33,'Smelter Look-up'!$J:$J,0))</f>
        <v>348</v>
      </c>
      <c r="W33" s="301"/>
      <c r="X33" s="301">
        <f t="shared" ca="1" si="2"/>
        <v>0</v>
      </c>
      <c r="Y33" s="301"/>
      <c r="Z33" s="301"/>
      <c r="AB33" s="303" t="str">
        <f t="shared" ca="1" si="3"/>
        <v>TinAlpha</v>
      </c>
    </row>
    <row r="34" spans="1:28" s="302" customFormat="1" ht="38.25">
      <c r="A34" s="249" t="s">
        <v>1964</v>
      </c>
      <c r="B34" s="250" t="str">
        <f ca="1">IF(LEN(A34)=0,"",INDEX('Smelter Look-up'!$A:$A,MATCH($A34,'Smelter Look-up'!$E:$E,0)))</f>
        <v>Tin</v>
      </c>
      <c r="C34" s="256" t="str">
        <f ca="1">IF(LEN(A34)=0,"",INDEX('Smelter Look-up'!$C:$C,MATCH($A34,'Smelter Look-up'!$E:$E,0)))</f>
        <v>CV Gita Pesona</v>
      </c>
      <c r="D34" s="250"/>
      <c r="E34" s="250" t="str">
        <f ca="1">IF(ISERROR($V34),"",OFFSET('Smelter Look-up'!$D$4,$V34-4,0)&amp;"")</f>
        <v>INDONESIA</v>
      </c>
      <c r="F34" s="250" t="str">
        <f ca="1">IF(ISERROR($V34),"",OFFSET('Smelter Look-up'!$E$4,$V34-4,0))</f>
        <v>CID000306</v>
      </c>
      <c r="G34" s="250" t="str">
        <f ca="1">IF(C34=$X$4,"Enter smelter details", IF(ISERROR($V34),"",OFFSET('Smelter Look-up'!$F$4,$V34-4,0)))</f>
        <v>CFSI</v>
      </c>
      <c r="H34" s="251">
        <f ca="1">IF(ISERROR($V34),"",OFFSET('Smelter Look-up'!$G$4,$V34-4,0))</f>
        <v>0</v>
      </c>
      <c r="I34" s="252" t="str">
        <f ca="1">IF(ISERROR($V34),"",OFFSET('Smelter Look-up'!$H$4,$V34-4,0))</f>
        <v>Sungailiat</v>
      </c>
      <c r="J34" s="252" t="str">
        <f ca="1">IF(ISERROR($V34),"",OFFSET('Smelter Look-up'!$I$4,$V34-4,0))</f>
        <v>Kepulauan Bangka Belitung</v>
      </c>
      <c r="K34" s="254"/>
      <c r="L34" s="254"/>
      <c r="M34" s="254"/>
      <c r="N34" s="254"/>
      <c r="O34" s="254"/>
      <c r="P34" s="253"/>
      <c r="Q34" s="255"/>
      <c r="R34" s="250" t="str">
        <f ca="1">IF(ISERROR($V34),"",OFFSET('Smelter Look-up'!$C$4,$V34-4,0)&amp;"")</f>
        <v>CV Gita Pesona</v>
      </c>
      <c r="S34" s="264" t="str">
        <f t="shared" ca="1" si="1"/>
        <v>ID</v>
      </c>
      <c r="T34" s="264" t="str">
        <f ca="1">IF(B34="","",IF(ISERROR(MATCH($J34,SorP!$B$1:$B$6230,0)),"",INDIRECT("'SorP'!$A$"&amp;MATCH($J34,SorP!$B$1:$B$6230,0))))</f>
        <v>ID-BB</v>
      </c>
      <c r="U34" s="299"/>
      <c r="V34" s="300">
        <f ca="1">IF(C34="",NA(),MATCH($B34&amp;$C34,'Smelter Look-up'!$J:$J,0))</f>
        <v>370</v>
      </c>
      <c r="W34" s="301"/>
      <c r="X34" s="301">
        <f t="shared" ca="1" si="2"/>
        <v>0</v>
      </c>
      <c r="Y34" s="301"/>
      <c r="Z34" s="301"/>
      <c r="AB34" s="303" t="str">
        <f t="shared" ca="1" si="3"/>
        <v>TinCV Gita Pesona</v>
      </c>
    </row>
    <row r="35" spans="1:28" s="302" customFormat="1" ht="76.5">
      <c r="A35" s="249" t="s">
        <v>1965</v>
      </c>
      <c r="B35" s="250" t="str">
        <f ca="1">IF(LEN(A35)=0,"",INDEX('Smelter Look-up'!$A:$A,MATCH($A35,'Smelter Look-up'!$E:$E,0)))</f>
        <v>Tin</v>
      </c>
      <c r="C35" s="256" t="str">
        <f ca="1">IF(LEN(A35)=0,"",INDEX('Smelter Look-up'!$C:$C,MATCH($A35,'Smelter Look-up'!$E:$E,0)))</f>
        <v>PT Aries Kencana Sejahtera</v>
      </c>
      <c r="D35" s="250"/>
      <c r="E35" s="250" t="str">
        <f ca="1">IF(ISERROR($V35),"",OFFSET('Smelter Look-up'!$D$4,$V35-4,0)&amp;"")</f>
        <v>INDONESIA</v>
      </c>
      <c r="F35" s="250" t="str">
        <f ca="1">IF(ISERROR($V35),"",OFFSET('Smelter Look-up'!$E$4,$V35-4,0))</f>
        <v>CID000309</v>
      </c>
      <c r="G35" s="250" t="str">
        <f ca="1">IF(C35=$X$4,"Enter smelter details", IF(ISERROR($V35),"",OFFSET('Smelter Look-up'!$F$4,$V35-4,0)))</f>
        <v>CFSI</v>
      </c>
      <c r="H35" s="251">
        <f ca="1">IF(ISERROR($V35),"",OFFSET('Smelter Look-up'!$G$4,$V35-4,0))</f>
        <v>0</v>
      </c>
      <c r="I35" s="252" t="str">
        <f ca="1">IF(ISERROR($V35),"",OFFSET('Smelter Look-up'!$H$4,$V35-4,0))</f>
        <v>Pemali</v>
      </c>
      <c r="J35" s="252" t="str">
        <f ca="1">IF(ISERROR($V35),"",OFFSET('Smelter Look-up'!$I$4,$V35-4,0))</f>
        <v>Kepulauan Bangka Belitung</v>
      </c>
      <c r="K35" s="254"/>
      <c r="L35" s="254"/>
      <c r="M35" s="254"/>
      <c r="N35" s="254"/>
      <c r="O35" s="254"/>
      <c r="P35" s="253"/>
      <c r="Q35" s="255"/>
      <c r="R35" s="250" t="str">
        <f ca="1">IF(ISERROR($V35),"",OFFSET('Smelter Look-up'!$C$4,$V35-4,0)&amp;"")</f>
        <v>PT Aries Kencana Sejahtera</v>
      </c>
      <c r="S35" s="264" t="str">
        <f t="shared" ca="1" si="1"/>
        <v>ID</v>
      </c>
      <c r="T35" s="264" t="str">
        <f ca="1">IF(B35="","",IF(ISERROR(MATCH($J35,SorP!$B$1:$B$6230,0)),"",INDIRECT("'SorP'!$A$"&amp;MATCH($J35,SorP!$B$1:$B$6230,0))))</f>
        <v>ID-BB</v>
      </c>
      <c r="U35" s="299"/>
      <c r="V35" s="300">
        <f ca="1">IF(C35="",NA(),MATCH($B35&amp;$C35,'Smelter Look-up'!$J:$J,0))</f>
        <v>438</v>
      </c>
      <c r="W35" s="301"/>
      <c r="X35" s="301">
        <f t="shared" ca="1" si="2"/>
        <v>0</v>
      </c>
      <c r="Y35" s="301"/>
      <c r="Z35" s="301"/>
      <c r="AB35" s="303" t="str">
        <f t="shared" ca="1" si="3"/>
        <v>TinPT Aries Kencana Sejahtera</v>
      </c>
    </row>
    <row r="36" spans="1:28" s="302" customFormat="1" ht="51">
      <c r="A36" s="249" t="s">
        <v>1166</v>
      </c>
      <c r="B36" s="250" t="str">
        <f ca="1">IF(LEN(A36)=0,"",INDEX('Smelter Look-up'!$A:$A,MATCH($A36,'Smelter Look-up'!$E:$E,0)))</f>
        <v>Tin</v>
      </c>
      <c r="C36" s="256" t="str">
        <f ca="1">IF(LEN(A36)=0,"",INDEX('Smelter Look-up'!$C:$C,MATCH($A36,'Smelter Look-up'!$E:$E,0)))</f>
        <v>CV Serumpun Sebalai</v>
      </c>
      <c r="D36" s="250"/>
      <c r="E36" s="250" t="str">
        <f ca="1">IF(ISERROR($V36),"",OFFSET('Smelter Look-up'!$D$4,$V36-4,0)&amp;"")</f>
        <v>INDONESIA</v>
      </c>
      <c r="F36" s="250" t="str">
        <f ca="1">IF(ISERROR($V36),"",OFFSET('Smelter Look-up'!$E$4,$V36-4,0))</f>
        <v>CID000313</v>
      </c>
      <c r="G36" s="250" t="str">
        <f ca="1">IF(C36=$X$4,"Enter smelter details", IF(ISERROR($V36),"",OFFSET('Smelter Look-up'!$F$4,$V36-4,0)))</f>
        <v>CFSI</v>
      </c>
      <c r="H36" s="251">
        <f ca="1">IF(ISERROR($V36),"",OFFSET('Smelter Look-up'!$G$4,$V36-4,0))</f>
        <v>0</v>
      </c>
      <c r="I36" s="252" t="str">
        <f ca="1">IF(ISERROR($V36),"",OFFSET('Smelter Look-up'!$H$4,$V36-4,0))</f>
        <v>Pangkalan</v>
      </c>
      <c r="J36" s="252" t="str">
        <f ca="1">IF(ISERROR($V36),"",OFFSET('Smelter Look-up'!$I$4,$V36-4,0))</f>
        <v>Kepulauan Bangka Belitung</v>
      </c>
      <c r="K36" s="254"/>
      <c r="L36" s="254"/>
      <c r="M36" s="254"/>
      <c r="N36" s="254"/>
      <c r="O36" s="254"/>
      <c r="P36" s="253"/>
      <c r="Q36" s="255"/>
      <c r="R36" s="250" t="str">
        <f ca="1">IF(ISERROR($V36),"",OFFSET('Smelter Look-up'!$C$4,$V36-4,0)&amp;"")</f>
        <v>CV Serumpun Sebalai</v>
      </c>
      <c r="S36" s="264" t="str">
        <f t="shared" ca="1" si="1"/>
        <v>ID</v>
      </c>
      <c r="T36" s="264" t="str">
        <f ca="1">IF(B36="","",IF(ISERROR(MATCH($J36,SorP!$B$1:$B$6230,0)),"",INDIRECT("'SorP'!$A$"&amp;MATCH($J36,SorP!$B$1:$B$6230,0))))</f>
        <v>ID-BB</v>
      </c>
      <c r="U36" s="299"/>
      <c r="V36" s="300">
        <f ca="1">IF(C36="",NA(),MATCH($B36&amp;$C36,'Smelter Look-up'!$J:$J,0))</f>
        <v>372</v>
      </c>
      <c r="W36" s="301"/>
      <c r="X36" s="301">
        <f t="shared" ca="1" si="2"/>
        <v>0</v>
      </c>
      <c r="Y36" s="301"/>
      <c r="Z36" s="301"/>
      <c r="AB36" s="303" t="str">
        <f t="shared" ca="1" si="3"/>
        <v>TinCV Serumpun Sebalai</v>
      </c>
    </row>
    <row r="37" spans="1:28" s="302" customFormat="1" ht="51">
      <c r="A37" s="249" t="s">
        <v>1167</v>
      </c>
      <c r="B37" s="250" t="str">
        <f ca="1">IF(LEN(A37)=0,"",INDEX('Smelter Look-up'!$A:$A,MATCH($A37,'Smelter Look-up'!$E:$E,0)))</f>
        <v>Tin</v>
      </c>
      <c r="C37" s="256" t="str">
        <f ca="1">IF(LEN(A37)=0,"",INDEX('Smelter Look-up'!$C:$C,MATCH($A37,'Smelter Look-up'!$E:$E,0)))</f>
        <v>CV United Smelting</v>
      </c>
      <c r="D37" s="250"/>
      <c r="E37" s="250" t="str">
        <f ca="1">IF(ISERROR($V37),"",OFFSET('Smelter Look-up'!$D$4,$V37-4,0)&amp;"")</f>
        <v>INDONESIA</v>
      </c>
      <c r="F37" s="250" t="str">
        <f ca="1">IF(ISERROR($V37),"",OFFSET('Smelter Look-up'!$E$4,$V37-4,0))</f>
        <v>CID000315</v>
      </c>
      <c r="G37" s="250" t="str">
        <f ca="1">IF(C37=$X$4,"Enter smelter details", IF(ISERROR($V37),"",OFFSET('Smelter Look-up'!$F$4,$V37-4,0)))</f>
        <v>CFSI</v>
      </c>
      <c r="H37" s="251">
        <f ca="1">IF(ISERROR($V37),"",OFFSET('Smelter Look-up'!$G$4,$V37-4,0))</f>
        <v>0</v>
      </c>
      <c r="I37" s="252" t="str">
        <f ca="1">IF(ISERROR($V37),"",OFFSET('Smelter Look-up'!$H$4,$V37-4,0))</f>
        <v>Pangkal Pinang</v>
      </c>
      <c r="J37" s="252" t="str">
        <f ca="1">IF(ISERROR($V37),"",OFFSET('Smelter Look-up'!$I$4,$V37-4,0))</f>
        <v>Kepulauan Bangka Belitung</v>
      </c>
      <c r="K37" s="254"/>
      <c r="L37" s="254"/>
      <c r="M37" s="254"/>
      <c r="N37" s="254"/>
      <c r="O37" s="254"/>
      <c r="P37" s="253"/>
      <c r="Q37" s="255"/>
      <c r="R37" s="250" t="str">
        <f ca="1">IF(ISERROR($V37),"",OFFSET('Smelter Look-up'!$C$4,$V37-4,0)&amp;"")</f>
        <v>CV United Smelting</v>
      </c>
      <c r="S37" s="264" t="str">
        <f t="shared" ca="1" si="1"/>
        <v>ID</v>
      </c>
      <c r="T37" s="264" t="str">
        <f ca="1">IF(B37="","",IF(ISERROR(MATCH($J37,SorP!$B$1:$B$6230,0)),"",INDIRECT("'SorP'!$A$"&amp;MATCH($J37,SorP!$B$1:$B$6230,0))))</f>
        <v>ID-BB</v>
      </c>
      <c r="U37" s="299"/>
      <c r="V37" s="300">
        <f ca="1">IF(C37="",NA(),MATCH($B37&amp;$C37,'Smelter Look-up'!$J:$J,0))</f>
        <v>374</v>
      </c>
      <c r="W37" s="301"/>
      <c r="X37" s="301">
        <f t="shared" ca="1" si="2"/>
        <v>0</v>
      </c>
      <c r="Y37" s="301"/>
      <c r="Z37" s="301"/>
      <c r="AB37" s="303" t="str">
        <f t="shared" ca="1" si="3"/>
        <v>TinCV United Smelting</v>
      </c>
    </row>
    <row r="38" spans="1:28" s="302" customFormat="1" ht="63.75">
      <c r="A38" s="249" t="s">
        <v>1056</v>
      </c>
      <c r="B38" s="250" t="str">
        <f ca="1">IF(LEN(A38)=0,"",INDEX('Smelter Look-up'!$A:$A,MATCH($A38,'Smelter Look-up'!$E:$E,0)))</f>
        <v>Gold</v>
      </c>
      <c r="C38" s="256" t="str">
        <f ca="1">IF(LEN(A38)=0,"",INDEX('Smelter Look-up'!$C:$C,MATCH($A38,'Smelter Look-up'!$E:$E,0)))</f>
        <v>Daejin Indus Co., Ltd.</v>
      </c>
      <c r="D38" s="250"/>
      <c r="E38" s="250" t="str">
        <f ca="1">IF(ISERROR($V38),"",OFFSET('Smelter Look-up'!$D$4,$V38-4,0)&amp;"")</f>
        <v>KOREA, REPUBLIC OF</v>
      </c>
      <c r="F38" s="250" t="str">
        <f ca="1">IF(ISERROR($V38),"",OFFSET('Smelter Look-up'!$E$4,$V38-4,0))</f>
        <v>CID000328</v>
      </c>
      <c r="G38" s="250" t="str">
        <f ca="1">IF(C38=$X$4,"Enter smelter details", IF(ISERROR($V38),"",OFFSET('Smelter Look-up'!$F$4,$V38-4,0)))</f>
        <v>CFSI</v>
      </c>
      <c r="H38" s="251">
        <f ca="1">IF(ISERROR($V38),"",OFFSET('Smelter Look-up'!$G$4,$V38-4,0))</f>
        <v>0</v>
      </c>
      <c r="I38" s="252" t="str">
        <f ca="1">IF(ISERROR($V38),"",OFFSET('Smelter Look-up'!$H$4,$V38-4,0))</f>
        <v>Namdong-gu</v>
      </c>
      <c r="J38" s="252" t="str">
        <f ca="1">IF(ISERROR($V38),"",OFFSET('Smelter Look-up'!$I$4,$V38-4,0))</f>
        <v>Incheon-gwangyeoksi</v>
      </c>
      <c r="K38" s="254"/>
      <c r="L38" s="254"/>
      <c r="M38" s="254"/>
      <c r="N38" s="254"/>
      <c r="O38" s="254"/>
      <c r="P38" s="253"/>
      <c r="Q38" s="255"/>
      <c r="R38" s="250" t="str">
        <f ca="1">IF(ISERROR($V38),"",OFFSET('Smelter Look-up'!$C$4,$V38-4,0)&amp;"")</f>
        <v>Daejin Indus Co., Ltd.</v>
      </c>
      <c r="S38" s="264" t="str">
        <f t="shared" ca="1" si="1"/>
        <v>KR</v>
      </c>
      <c r="T38" s="264" t="str">
        <f ca="1">IF(B38="","",IF(ISERROR(MATCH($J38,SorP!$B$1:$B$6230,0)),"",INDIRECT("'SorP'!$A$"&amp;MATCH($J38,SorP!$B$1:$B$6230,0))))</f>
        <v>KR-28</v>
      </c>
      <c r="U38" s="299"/>
      <c r="V38" s="300">
        <f ca="1">IF(C38="",NA(),MATCH($B38&amp;$C38,'Smelter Look-up'!$J:$J,0))</f>
        <v>49</v>
      </c>
      <c r="W38" s="301"/>
      <c r="X38" s="301">
        <f t="shared" ca="1" si="2"/>
        <v>0</v>
      </c>
      <c r="Y38" s="301"/>
      <c r="Z38" s="301"/>
      <c r="AB38" s="303" t="str">
        <f t="shared" ca="1" si="3"/>
        <v>GoldDaejin Indus Co., Ltd.</v>
      </c>
    </row>
    <row r="39" spans="1:28" s="302" customFormat="1" ht="76.5">
      <c r="A39" s="249" t="s">
        <v>1058</v>
      </c>
      <c r="B39" s="250" t="str">
        <f ca="1">IF(LEN(A39)=0,"",INDEX('Smelter Look-up'!$A:$A,MATCH($A39,'Smelter Look-up'!$E:$E,0)))</f>
        <v>Gold</v>
      </c>
      <c r="C39" s="256" t="str">
        <f ca="1">IF(LEN(A39)=0,"",INDEX('Smelter Look-up'!$C:$C,MATCH($A39,'Smelter Look-up'!$E:$E,0)))</f>
        <v>Daye Non-Ferrous Metals Mining Ltd.</v>
      </c>
      <c r="D39" s="250"/>
      <c r="E39" s="250" t="str">
        <f ca="1">IF(ISERROR($V39),"",OFFSET('Smelter Look-up'!$D$4,$V39-4,0)&amp;"")</f>
        <v>CHINA</v>
      </c>
      <c r="F39" s="250" t="str">
        <f ca="1">IF(ISERROR($V39),"",OFFSET('Smelter Look-up'!$E$4,$V39-4,0))</f>
        <v>CID000343</v>
      </c>
      <c r="G39" s="250" t="str">
        <f ca="1">IF(C39=$X$4,"Enter smelter details", IF(ISERROR($V39),"",OFFSET('Smelter Look-up'!$F$4,$V39-4,0)))</f>
        <v>CFSI</v>
      </c>
      <c r="H39" s="251">
        <f ca="1">IF(ISERROR($V39),"",OFFSET('Smelter Look-up'!$G$4,$V39-4,0))</f>
        <v>0</v>
      </c>
      <c r="I39" s="252" t="str">
        <f ca="1">IF(ISERROR($V39),"",OFFSET('Smelter Look-up'!$H$4,$V39-4,0))</f>
        <v>Huangshi</v>
      </c>
      <c r="J39" s="252" t="str">
        <f ca="1">IF(ISERROR($V39),"",OFFSET('Smelter Look-up'!$I$4,$V39-4,0))</f>
        <v>Hubei</v>
      </c>
      <c r="K39" s="254"/>
      <c r="L39" s="254"/>
      <c r="M39" s="254"/>
      <c r="N39" s="254"/>
      <c r="O39" s="254"/>
      <c r="P39" s="253"/>
      <c r="Q39" s="255"/>
      <c r="R39" s="250" t="str">
        <f ca="1">IF(ISERROR($V39),"",OFFSET('Smelter Look-up'!$C$4,$V39-4,0)&amp;"")</f>
        <v>Daye Non-Ferrous Metals Mining Ltd.</v>
      </c>
      <c r="S39" s="264" t="str">
        <f t="shared" ca="1" si="1"/>
        <v>CN</v>
      </c>
      <c r="T39" s="264" t="str">
        <f ca="1">IF(B39="","",IF(ISERROR(MATCH($J39,SorP!$B$1:$B$6230,0)),"",INDIRECT("'SorP'!$A$"&amp;MATCH($J39,SorP!$B$1:$B$6230,0))))</f>
        <v>CN-42</v>
      </c>
      <c r="U39" s="299"/>
      <c r="V39" s="300">
        <f ca="1">IF(C39="",NA(),MATCH($B39&amp;$C39,'Smelter Look-up'!$J:$J,0))</f>
        <v>51</v>
      </c>
      <c r="W39" s="301"/>
      <c r="X39" s="301">
        <f t="shared" ca="1" si="2"/>
        <v>0</v>
      </c>
      <c r="Y39" s="301"/>
      <c r="Z39" s="301"/>
      <c r="AB39" s="303" t="str">
        <f t="shared" ca="1" si="3"/>
        <v>GoldDaye Non-Ferrous Metals Mining Ltd.</v>
      </c>
    </row>
    <row r="40" spans="1:28" s="302" customFormat="1" ht="63.75">
      <c r="A40" s="249" t="s">
        <v>1059</v>
      </c>
      <c r="B40" s="250" t="str">
        <f ca="1">IF(LEN(A40)=0,"",INDEX('Smelter Look-up'!$A:$A,MATCH($A40,'Smelter Look-up'!$E:$E,0)))</f>
        <v>Gold</v>
      </c>
      <c r="C40" s="256" t="str">
        <f ca="1">IF(LEN(A40)=0,"",INDEX('Smelter Look-up'!$C:$C,MATCH($A40,'Smelter Look-up'!$E:$E,0)))</f>
        <v>DSC (Do Sung Corporation)</v>
      </c>
      <c r="D40" s="250"/>
      <c r="E40" s="250" t="str">
        <f ca="1">IF(ISERROR($V40),"",OFFSET('Smelter Look-up'!$D$4,$V40-4,0)&amp;"")</f>
        <v>KOREA, REPUBLIC OF</v>
      </c>
      <c r="F40" s="250" t="str">
        <f ca="1">IF(ISERROR($V40),"",OFFSET('Smelter Look-up'!$E$4,$V40-4,0))</f>
        <v>CID000359</v>
      </c>
      <c r="G40" s="250" t="str">
        <f ca="1">IF(C40=$X$4,"Enter smelter details", IF(ISERROR($V40),"",OFFSET('Smelter Look-up'!$F$4,$V40-4,0)))</f>
        <v>CFSI</v>
      </c>
      <c r="H40" s="251">
        <f ca="1">IF(ISERROR($V40),"",OFFSET('Smelter Look-up'!$G$4,$V40-4,0))</f>
        <v>0</v>
      </c>
      <c r="I40" s="252" t="str">
        <f ca="1">IF(ISERROR($V40),"",OFFSET('Smelter Look-up'!$H$4,$V40-4,0))</f>
        <v>Gimpo</v>
      </c>
      <c r="J40" s="252" t="str">
        <f ca="1">IF(ISERROR($V40),"",OFFSET('Smelter Look-up'!$I$4,$V40-4,0))</f>
        <v>Gyeonggi-do</v>
      </c>
      <c r="K40" s="254"/>
      <c r="L40" s="254"/>
      <c r="M40" s="254"/>
      <c r="N40" s="254"/>
      <c r="O40" s="254"/>
      <c r="P40" s="253"/>
      <c r="Q40" s="255"/>
      <c r="R40" s="250" t="str">
        <f ca="1">IF(ISERROR($V40),"",OFFSET('Smelter Look-up'!$C$4,$V40-4,0)&amp;"")</f>
        <v>DSC (Do Sung Corporation)</v>
      </c>
      <c r="S40" s="264" t="str">
        <f t="shared" ca="1" si="1"/>
        <v>KR</v>
      </c>
      <c r="T40" s="264" t="str">
        <f ca="1">IF(B40="","",IF(ISERROR(MATCH($J40,SorP!$B$1:$B$6230,0)),"",INDIRECT("'SorP'!$A$"&amp;MATCH($J40,SorP!$B$1:$B$6230,0))))</f>
        <v>KR-41</v>
      </c>
      <c r="U40" s="299"/>
      <c r="V40" s="300">
        <f ca="1">IF(C40="",NA(),MATCH($B40&amp;$C40,'Smelter Look-up'!$J:$J,0))</f>
        <v>63</v>
      </c>
      <c r="W40" s="301"/>
      <c r="X40" s="301">
        <f t="shared" ca="1" si="2"/>
        <v>0</v>
      </c>
      <c r="Y40" s="301"/>
      <c r="Z40" s="301"/>
      <c r="AB40" s="303" t="str">
        <f t="shared" ca="1" si="3"/>
        <v>GoldDSC (Do Sung Corporation)</v>
      </c>
    </row>
    <row r="41" spans="1:28" s="302" customFormat="1" ht="76.5">
      <c r="A41" s="249" t="s">
        <v>1061</v>
      </c>
      <c r="B41" s="250" t="str">
        <f ca="1">IF(LEN(A41)=0,"",INDEX('Smelter Look-up'!$A:$A,MATCH($A41,'Smelter Look-up'!$E:$E,0)))</f>
        <v>Gold</v>
      </c>
      <c r="C41" s="256" t="str">
        <f ca="1">IF(LEN(A41)=0,"",INDEX('Smelter Look-up'!$C:$C,MATCH($A41,'Smelter Look-up'!$E:$E,0)))</f>
        <v>DODUCO Contacts and Refining GmbH</v>
      </c>
      <c r="D41" s="250"/>
      <c r="E41" s="250" t="str">
        <f ca="1">IF(ISERROR($V41),"",OFFSET('Smelter Look-up'!$D$4,$V41-4,0)&amp;"")</f>
        <v>GERMANY</v>
      </c>
      <c r="F41" s="250" t="str">
        <f ca="1">IF(ISERROR($V41),"",OFFSET('Smelter Look-up'!$E$4,$V41-4,0))</f>
        <v>CID000362</v>
      </c>
      <c r="G41" s="250" t="str">
        <f ca="1">IF(C41=$X$4,"Enter smelter details", IF(ISERROR($V41),"",OFFSET('Smelter Look-up'!$F$4,$V41-4,0)))</f>
        <v>CFSI</v>
      </c>
      <c r="H41" s="251">
        <f ca="1">IF(ISERROR($V41),"",OFFSET('Smelter Look-up'!$G$4,$V41-4,0))</f>
        <v>0</v>
      </c>
      <c r="I41" s="252" t="str">
        <f ca="1">IF(ISERROR($V41),"",OFFSET('Smelter Look-up'!$H$4,$V41-4,0))</f>
        <v>Pforzheim</v>
      </c>
      <c r="J41" s="252" t="str">
        <f ca="1">IF(ISERROR($V41),"",OFFSET('Smelter Look-up'!$I$4,$V41-4,0))</f>
        <v>Baden-Württemberg</v>
      </c>
      <c r="K41" s="254"/>
      <c r="L41" s="254"/>
      <c r="M41" s="254"/>
      <c r="N41" s="254"/>
      <c r="O41" s="254"/>
      <c r="P41" s="253"/>
      <c r="Q41" s="255"/>
      <c r="R41" s="250" t="str">
        <f ca="1">IF(ISERROR($V41),"",OFFSET('Smelter Look-up'!$C$4,$V41-4,0)&amp;"")</f>
        <v>DODUCO Contacts and Refining GmbH</v>
      </c>
      <c r="S41" s="264" t="str">
        <f t="shared" ca="1" si="1"/>
        <v>DE</v>
      </c>
      <c r="T41" s="264" t="str">
        <f ca="1">IF(B41="","",IF(ISERROR(MATCH($J41,SorP!$B$1:$B$6230,0)),"",INDIRECT("'SorP'!$A$"&amp;MATCH($J41,SorP!$B$1:$B$6230,0))))</f>
        <v>DE-BW</v>
      </c>
      <c r="U41" s="299"/>
      <c r="V41" s="300">
        <f ca="1">IF(C41="",NA(),MATCH($B41&amp;$C41,'Smelter Look-up'!$J:$J,0))</f>
        <v>56</v>
      </c>
      <c r="W41" s="301"/>
      <c r="X41" s="301">
        <f t="shared" ca="1" si="2"/>
        <v>0</v>
      </c>
      <c r="Y41" s="301"/>
      <c r="Z41" s="301"/>
      <c r="AB41" s="303" t="str">
        <f t="shared" ca="1" si="3"/>
        <v>GoldDODUCO Contacts and Refining GmbH</v>
      </c>
    </row>
    <row r="42" spans="1:28" s="302" customFormat="1" ht="25.5">
      <c r="A42" s="249" t="s">
        <v>1062</v>
      </c>
      <c r="B42" s="250" t="str">
        <f ca="1">IF(LEN(A42)=0,"",INDEX('Smelter Look-up'!$A:$A,MATCH($A42,'Smelter Look-up'!$E:$E,0)))</f>
        <v>Gold</v>
      </c>
      <c r="C42" s="256" t="str">
        <f ca="1">IF(LEN(A42)=0,"",INDEX('Smelter Look-up'!$C:$C,MATCH($A42,'Smelter Look-up'!$E:$E,0)))</f>
        <v>Dowa</v>
      </c>
      <c r="D42" s="250"/>
      <c r="E42" s="250" t="str">
        <f ca="1">IF(ISERROR($V42),"",OFFSET('Smelter Look-up'!$D$4,$V42-4,0)&amp;"")</f>
        <v>JAPAN</v>
      </c>
      <c r="F42" s="250" t="str">
        <f ca="1">IF(ISERROR($V42),"",OFFSET('Smelter Look-up'!$E$4,$V42-4,0))</f>
        <v>CID000401</v>
      </c>
      <c r="G42" s="250" t="str">
        <f ca="1">IF(C42=$X$4,"Enter smelter details", IF(ISERROR($V42),"",OFFSET('Smelter Look-up'!$F$4,$V42-4,0)))</f>
        <v>CFSI</v>
      </c>
      <c r="H42" s="251">
        <f ca="1">IF(ISERROR($V42),"",OFFSET('Smelter Look-up'!$G$4,$V42-4,0))</f>
        <v>0</v>
      </c>
      <c r="I42" s="252" t="str">
        <f ca="1">IF(ISERROR($V42),"",OFFSET('Smelter Look-up'!$H$4,$V42-4,0))</f>
        <v>Kosaka</v>
      </c>
      <c r="J42" s="252" t="str">
        <f ca="1">IF(ISERROR($V42),"",OFFSET('Smelter Look-up'!$I$4,$V42-4,0))</f>
        <v>Akita</v>
      </c>
      <c r="K42" s="254"/>
      <c r="L42" s="254"/>
      <c r="M42" s="254"/>
      <c r="N42" s="254"/>
      <c r="O42" s="254"/>
      <c r="P42" s="253"/>
      <c r="Q42" s="255"/>
      <c r="R42" s="250" t="str">
        <f ca="1">IF(ISERROR($V42),"",OFFSET('Smelter Look-up'!$C$4,$V42-4,0)&amp;"")</f>
        <v>Dowa</v>
      </c>
      <c r="S42" s="264" t="str">
        <f t="shared" ca="1" si="1"/>
        <v>JP</v>
      </c>
      <c r="T42" s="264" t="str">
        <f ca="1">IF(B42="","",IF(ISERROR(MATCH($J42,SorP!$B$1:$B$6230,0)),"",INDIRECT("'SorP'!$A$"&amp;MATCH($J42,SorP!$B$1:$B$6230,0))))</f>
        <v>JP-05</v>
      </c>
      <c r="U42" s="299"/>
      <c r="V42" s="300">
        <f ca="1">IF(C42="",NA(),MATCH($B42&amp;$C42,'Smelter Look-up'!$J:$J,0))</f>
        <v>58</v>
      </c>
      <c r="W42" s="301"/>
      <c r="X42" s="301">
        <f t="shared" ca="1" si="2"/>
        <v>0</v>
      </c>
      <c r="Y42" s="301"/>
      <c r="Z42" s="301"/>
      <c r="AB42" s="303" t="str">
        <f t="shared" ca="1" si="3"/>
        <v>GoldDowa</v>
      </c>
    </row>
    <row r="43" spans="1:28" s="302" customFormat="1" ht="25.5">
      <c r="A43" s="249" t="s">
        <v>2008</v>
      </c>
      <c r="B43" s="250" t="str">
        <f ca="1">IF(LEN(A43)=0,"",INDEX('Smelter Look-up'!$A:$A,MATCH($A43,'Smelter Look-up'!$E:$E,0)))</f>
        <v>Tin</v>
      </c>
      <c r="C43" s="256" t="str">
        <f ca="1">IF(LEN(A43)=0,"",INDEX('Smelter Look-up'!$C:$C,MATCH($A43,'Smelter Look-up'!$E:$E,0)))</f>
        <v>Dowa</v>
      </c>
      <c r="D43" s="250"/>
      <c r="E43" s="250" t="str">
        <f ca="1">IF(ISERROR($V43),"",OFFSET('Smelter Look-up'!$D$4,$V43-4,0)&amp;"")</f>
        <v>JAPAN</v>
      </c>
      <c r="F43" s="250" t="str">
        <f ca="1">IF(ISERROR($V43),"",OFFSET('Smelter Look-up'!$E$4,$V43-4,0))</f>
        <v>CID000402</v>
      </c>
      <c r="G43" s="250" t="str">
        <f ca="1">IF(C43=$X$4,"Enter smelter details", IF(ISERROR($V43),"",OFFSET('Smelter Look-up'!$F$4,$V43-4,0)))</f>
        <v>CFSI</v>
      </c>
      <c r="H43" s="251">
        <f ca="1">IF(ISERROR($V43),"",OFFSET('Smelter Look-up'!$G$4,$V43-4,0))</f>
        <v>0</v>
      </c>
      <c r="I43" s="252" t="str">
        <f ca="1">IF(ISERROR($V43),"",OFFSET('Smelter Look-up'!$H$4,$V43-4,0))</f>
        <v>Kosaka</v>
      </c>
      <c r="J43" s="252" t="str">
        <f ca="1">IF(ISERROR($V43),"",OFFSET('Smelter Look-up'!$I$4,$V43-4,0))</f>
        <v>Akita</v>
      </c>
      <c r="K43" s="254"/>
      <c r="L43" s="254"/>
      <c r="M43" s="254"/>
      <c r="N43" s="254"/>
      <c r="O43" s="254"/>
      <c r="P43" s="253"/>
      <c r="Q43" s="255"/>
      <c r="R43" s="250" t="str">
        <f ca="1">IF(ISERROR($V43),"",OFFSET('Smelter Look-up'!$C$4,$V43-4,0)&amp;"")</f>
        <v>Dowa</v>
      </c>
      <c r="S43" s="264" t="str">
        <f t="shared" ca="1" si="1"/>
        <v>JP</v>
      </c>
      <c r="T43" s="264" t="str">
        <f ca="1">IF(B43="","",IF(ISERROR(MATCH($J43,SorP!$B$1:$B$6230,0)),"",INDIRECT("'SorP'!$A$"&amp;MATCH($J43,SorP!$B$1:$B$6230,0))))</f>
        <v>JP-05</v>
      </c>
      <c r="U43" s="299"/>
      <c r="V43" s="300">
        <f ca="1">IF(C43="",NA(),MATCH($B43&amp;$C43,'Smelter Look-up'!$J:$J,0))</f>
        <v>376</v>
      </c>
      <c r="W43" s="301"/>
      <c r="X43" s="301">
        <f t="shared" ca="1" si="2"/>
        <v>0</v>
      </c>
      <c r="Y43" s="301"/>
      <c r="Z43" s="301"/>
      <c r="AB43" s="303" t="str">
        <f t="shared" ca="1" si="3"/>
        <v>TinDowa</v>
      </c>
    </row>
    <row r="44" spans="1:28" s="302" customFormat="1" ht="38.25">
      <c r="A44" s="249" t="s">
        <v>1143</v>
      </c>
      <c r="B44" s="250" t="str">
        <f ca="1">IF(LEN(A44)=0,"",INDEX('Smelter Look-up'!$A:$A,MATCH($A44,'Smelter Look-up'!$E:$E,0)))</f>
        <v>Tantalum</v>
      </c>
      <c r="C44" s="256" t="str">
        <f ca="1">IF(LEN(A44)=0,"",INDEX('Smelter Look-up'!$C:$C,MATCH($A44,'Smelter Look-up'!$E:$E,0)))</f>
        <v>Duoluoshan</v>
      </c>
      <c r="D44" s="250"/>
      <c r="E44" s="250" t="str">
        <f ca="1">IF(ISERROR($V44),"",OFFSET('Smelter Look-up'!$D$4,$V44-4,0)&amp;"")</f>
        <v>CHINA</v>
      </c>
      <c r="F44" s="250" t="str">
        <f ca="1">IF(ISERROR($V44),"",OFFSET('Smelter Look-up'!$E$4,$V44-4,0))</f>
        <v>CID000410</v>
      </c>
      <c r="G44" s="250" t="str">
        <f ca="1">IF(C44=$X$4,"Enter smelter details", IF(ISERROR($V44),"",OFFSET('Smelter Look-up'!$F$4,$V44-4,0)))</f>
        <v>CFSI</v>
      </c>
      <c r="H44" s="251">
        <f ca="1">IF(ISERROR($V44),"",OFFSET('Smelter Look-up'!$G$4,$V44-4,0))</f>
        <v>0</v>
      </c>
      <c r="I44" s="252" t="str">
        <f ca="1">IF(ISERROR($V44),"",OFFSET('Smelter Look-up'!$H$4,$V44-4,0))</f>
        <v>Sihui City</v>
      </c>
      <c r="J44" s="252" t="str">
        <f ca="1">IF(ISERROR($V44),"",OFFSET('Smelter Look-up'!$I$4,$V44-4,0))</f>
        <v>Guangdong</v>
      </c>
      <c r="K44" s="254"/>
      <c r="L44" s="254"/>
      <c r="M44" s="254"/>
      <c r="N44" s="254"/>
      <c r="O44" s="254"/>
      <c r="P44" s="253"/>
      <c r="Q44" s="255"/>
      <c r="R44" s="250" t="str">
        <f ca="1">IF(ISERROR($V44),"",OFFSET('Smelter Look-up'!$C$4,$V44-4,0)&amp;"")</f>
        <v>Duoluoshan</v>
      </c>
      <c r="S44" s="264" t="str">
        <f t="shared" ca="1" si="1"/>
        <v>CN</v>
      </c>
      <c r="T44" s="264" t="str">
        <f ca="1">IF(B44="","",IF(ISERROR(MATCH($J44,SorP!$B$1:$B$6230,0)),"",INDIRECT("'SorP'!$A$"&amp;MATCH($J44,SorP!$B$1:$B$6230,0))))</f>
        <v>CN-44</v>
      </c>
      <c r="U44" s="299"/>
      <c r="V44" s="300">
        <f ca="1">IF(C44="",NA(),MATCH($B44&amp;$C44,'Smelter Look-up'!$J:$J,0))</f>
        <v>287</v>
      </c>
      <c r="W44" s="301"/>
      <c r="X44" s="301">
        <f t="shared" ca="1" si="2"/>
        <v>0</v>
      </c>
      <c r="Y44" s="301"/>
      <c r="Z44" s="301"/>
      <c r="AB44" s="303" t="str">
        <f t="shared" ca="1" si="3"/>
        <v>TantalumDuoluoshan</v>
      </c>
    </row>
    <row r="45" spans="1:28" s="302" customFormat="1" ht="63.75">
      <c r="A45" s="249" t="s">
        <v>612</v>
      </c>
      <c r="B45" s="250" t="str">
        <f ca="1">IF(LEN(A45)=0,"",INDEX('Smelter Look-up'!$A:$A,MATCH($A45,'Smelter Look-up'!$E:$E,0)))</f>
        <v>Gold</v>
      </c>
      <c r="C45" s="256" t="str">
        <f ca="1">IF(LEN(A45)=0,"",INDEX('Smelter Look-up'!$C:$C,MATCH($A45,'Smelter Look-up'!$E:$E,0)))</f>
        <v>Eco-System Recycling Co., Ltd.</v>
      </c>
      <c r="D45" s="250"/>
      <c r="E45" s="250" t="str">
        <f ca="1">IF(ISERROR($V45),"",OFFSET('Smelter Look-up'!$D$4,$V45-4,0)&amp;"")</f>
        <v>JAPAN</v>
      </c>
      <c r="F45" s="250" t="str">
        <f ca="1">IF(ISERROR($V45),"",OFFSET('Smelter Look-up'!$E$4,$V45-4,0))</f>
        <v>CID000425</v>
      </c>
      <c r="G45" s="250" t="str">
        <f ca="1">IF(C45=$X$4,"Enter smelter details", IF(ISERROR($V45),"",OFFSET('Smelter Look-up'!$F$4,$V45-4,0)))</f>
        <v>CFSI</v>
      </c>
      <c r="H45" s="251">
        <f ca="1">IF(ISERROR($V45),"",OFFSET('Smelter Look-up'!$G$4,$V45-4,0))</f>
        <v>0</v>
      </c>
      <c r="I45" s="252" t="str">
        <f ca="1">IF(ISERROR($V45),"",OFFSET('Smelter Look-up'!$H$4,$V45-4,0))</f>
        <v>Honjo</v>
      </c>
      <c r="J45" s="252" t="str">
        <f ca="1">IF(ISERROR($V45),"",OFFSET('Smelter Look-up'!$I$4,$V45-4,0))</f>
        <v>Saitama</v>
      </c>
      <c r="K45" s="254"/>
      <c r="L45" s="254"/>
      <c r="M45" s="254"/>
      <c r="N45" s="254"/>
      <c r="O45" s="254"/>
      <c r="P45" s="253"/>
      <c r="Q45" s="255"/>
      <c r="R45" s="250" t="str">
        <f ca="1">IF(ISERROR($V45),"",OFFSET('Smelter Look-up'!$C$4,$V45-4,0)&amp;"")</f>
        <v>Eco-System Recycling Co., Ltd.</v>
      </c>
      <c r="S45" s="264" t="str">
        <f t="shared" ca="1" si="1"/>
        <v>JP</v>
      </c>
      <c r="T45" s="264" t="str">
        <f ca="1">IF(B45="","",IF(ISERROR(MATCH($J45,SorP!$B$1:$B$6230,0)),"",INDIRECT("'SorP'!$A$"&amp;MATCH($J45,SorP!$B$1:$B$6230,0))))</f>
        <v>JP-11</v>
      </c>
      <c r="U45" s="299"/>
      <c r="V45" s="300">
        <f ca="1">IF(C45="",NA(),MATCH($B45&amp;$C45,'Smelter Look-up'!$J:$J,0))</f>
        <v>64</v>
      </c>
      <c r="W45" s="301"/>
      <c r="X45" s="301">
        <f t="shared" ca="1" si="2"/>
        <v>0</v>
      </c>
      <c r="Y45" s="301"/>
      <c r="Z45" s="301"/>
      <c r="AB45" s="303" t="str">
        <f t="shared" ca="1" si="3"/>
        <v>GoldEco-System Recycling Co., Ltd.</v>
      </c>
    </row>
    <row r="46" spans="1:28" s="302" customFormat="1" ht="38.25">
      <c r="A46" s="249" t="s">
        <v>1168</v>
      </c>
      <c r="B46" s="250" t="str">
        <f ca="1">IF(LEN(A46)=0,"",INDEX('Smelter Look-up'!$A:$A,MATCH($A46,'Smelter Look-up'!$E:$E,0)))</f>
        <v>Tin</v>
      </c>
      <c r="C46" s="256" t="str">
        <f ca="1">IF(LEN(A46)=0,"",INDEX('Smelter Look-up'!$C:$C,MATCH($A46,'Smelter Look-up'!$E:$E,0)))</f>
        <v>EM Vinto</v>
      </c>
      <c r="D46" s="250"/>
      <c r="E46" s="250" t="str">
        <f ca="1">IF(ISERROR($V46),"",OFFSET('Smelter Look-up'!$D$4,$V46-4,0)&amp;"")</f>
        <v>BOLIVIA (PLURINATIONAL STATE OF)</v>
      </c>
      <c r="F46" s="250" t="str">
        <f ca="1">IF(ISERROR($V46),"",OFFSET('Smelter Look-up'!$E$4,$V46-4,0))</f>
        <v>CID000438</v>
      </c>
      <c r="G46" s="250" t="str">
        <f ca="1">IF(C46=$X$4,"Enter smelter details", IF(ISERROR($V46),"",OFFSET('Smelter Look-up'!$F$4,$V46-4,0)))</f>
        <v>CFSI</v>
      </c>
      <c r="H46" s="251">
        <f ca="1">IF(ISERROR($V46),"",OFFSET('Smelter Look-up'!$G$4,$V46-4,0))</f>
        <v>0</v>
      </c>
      <c r="I46" s="252" t="str">
        <f ca="1">IF(ISERROR($V46),"",OFFSET('Smelter Look-up'!$H$4,$V46-4,0))</f>
        <v>Oruro</v>
      </c>
      <c r="J46" s="252" t="str">
        <f ca="1">IF(ISERROR($V46),"",OFFSET('Smelter Look-up'!$I$4,$V46-4,0))</f>
        <v>Oruro</v>
      </c>
      <c r="K46" s="254"/>
      <c r="L46" s="254"/>
      <c r="M46" s="254"/>
      <c r="N46" s="254"/>
      <c r="O46" s="254"/>
      <c r="P46" s="253"/>
      <c r="Q46" s="255"/>
      <c r="R46" s="250" t="str">
        <f ca="1">IF(ISERROR($V46),"",OFFSET('Smelter Look-up'!$C$4,$V46-4,0)&amp;"")</f>
        <v>EM Vinto</v>
      </c>
      <c r="S46" s="264" t="str">
        <f t="shared" ca="1" si="1"/>
        <v>BO</v>
      </c>
      <c r="T46" s="264" t="str">
        <f ca="1">IF(B46="","",IF(ISERROR(MATCH($J46,SorP!$B$1:$B$6230,0)),"",INDIRECT("'SorP'!$A$"&amp;MATCH($J46,SorP!$B$1:$B$6230,0))))</f>
        <v>BO-O</v>
      </c>
      <c r="U46" s="299"/>
      <c r="V46" s="300">
        <f ca="1">IF(C46="",NA(),MATCH($B46&amp;$C46,'Smelter Look-up'!$J:$J,0))</f>
        <v>379</v>
      </c>
      <c r="W46" s="301"/>
      <c r="X46" s="301">
        <f t="shared" ca="1" si="2"/>
        <v>0</v>
      </c>
      <c r="Y46" s="301"/>
      <c r="Z46" s="301"/>
      <c r="AB46" s="303" t="str">
        <f t="shared" ca="1" si="3"/>
        <v>TinEM Vinto</v>
      </c>
    </row>
    <row r="47" spans="1:28" s="302" customFormat="1" ht="51">
      <c r="A47" s="249" t="s">
        <v>1169</v>
      </c>
      <c r="B47" s="250" t="str">
        <f ca="1">IF(LEN(A47)=0,"",INDEX('Smelter Look-up'!$A:$A,MATCH($A47,'Smelter Look-up'!$E:$E,0)))</f>
        <v>Tin</v>
      </c>
      <c r="C47" s="256" t="str">
        <f ca="1">IF(LEN(A47)=0,"",INDEX('Smelter Look-up'!$C:$C,MATCH($A47,'Smelter Look-up'!$E:$E,0)))</f>
        <v>Estanho de Rondonia S.A.</v>
      </c>
      <c r="D47" s="250"/>
      <c r="E47" s="250" t="str">
        <f ca="1">IF(ISERROR($V47),"",OFFSET('Smelter Look-up'!$D$4,$V47-4,0)&amp;"")</f>
        <v>BRAZIL</v>
      </c>
      <c r="F47" s="250" t="str">
        <f ca="1">IF(ISERROR($V47),"",OFFSET('Smelter Look-up'!$E$4,$V47-4,0))</f>
        <v>CID000448</v>
      </c>
      <c r="G47" s="250" t="str">
        <f ca="1">IF(C47=$X$4,"Enter smelter details", IF(ISERROR($V47),"",OFFSET('Smelter Look-up'!$F$4,$V47-4,0)))</f>
        <v>CFSI</v>
      </c>
      <c r="H47" s="251">
        <f ca="1">IF(ISERROR($V47),"",OFFSET('Smelter Look-up'!$G$4,$V47-4,0))</f>
        <v>0</v>
      </c>
      <c r="I47" s="252" t="str">
        <f ca="1">IF(ISERROR($V47),"",OFFSET('Smelter Look-up'!$H$4,$V47-4,0))</f>
        <v>Ariquemes</v>
      </c>
      <c r="J47" s="252" t="str">
        <f ca="1">IF(ISERROR($V47),"",OFFSET('Smelter Look-up'!$I$4,$V47-4,0))</f>
        <v>Rondônia</v>
      </c>
      <c r="K47" s="254"/>
      <c r="L47" s="254"/>
      <c r="M47" s="254"/>
      <c r="N47" s="254"/>
      <c r="O47" s="254"/>
      <c r="P47" s="253"/>
      <c r="Q47" s="255"/>
      <c r="R47" s="250" t="str">
        <f ca="1">IF(ISERROR($V47),"",OFFSET('Smelter Look-up'!$C$4,$V47-4,0)&amp;"")</f>
        <v>Estanho de Rondonia S.A.</v>
      </c>
      <c r="S47" s="264" t="str">
        <f t="shared" ca="1" si="1"/>
        <v>BR</v>
      </c>
      <c r="T47" s="264" t="str">
        <f ca="1">IF(B47="","",IF(ISERROR(MATCH($J47,SorP!$B$1:$B$6230,0)),"",INDIRECT("'SorP'!$A$"&amp;MATCH($J47,SorP!$B$1:$B$6230,0))))</f>
        <v>BR-RO</v>
      </c>
      <c r="U47" s="299"/>
      <c r="V47" s="300">
        <f ca="1">IF(C47="",NA(),MATCH($B47&amp;$C47,'Smelter Look-up'!$J:$J,0))</f>
        <v>383</v>
      </c>
      <c r="W47" s="301"/>
      <c r="X47" s="301">
        <f t="shared" ca="1" si="2"/>
        <v>0</v>
      </c>
      <c r="Y47" s="301"/>
      <c r="Z47" s="301"/>
      <c r="AB47" s="303" t="str">
        <f t="shared" ca="1" si="3"/>
        <v>TinEstanho de Rondonia S.A.</v>
      </c>
    </row>
    <row r="48" spans="1:28" s="302" customFormat="1" ht="38.25">
      <c r="A48" s="249" t="s">
        <v>1144</v>
      </c>
      <c r="B48" s="250" t="str">
        <f ca="1">IF(LEN(A48)=0,"",INDEX('Smelter Look-up'!$A:$A,MATCH($A48,'Smelter Look-up'!$E:$E,0)))</f>
        <v>Tantalum</v>
      </c>
      <c r="C48" s="256" t="str">
        <f ca="1">IF(LEN(A48)=0,"",INDEX('Smelter Look-up'!$C:$C,MATCH($A48,'Smelter Look-up'!$E:$E,0)))</f>
        <v>Exotech Inc.</v>
      </c>
      <c r="D48" s="250"/>
      <c r="E48" s="250" t="str">
        <f ca="1">IF(ISERROR($V48),"",OFFSET('Smelter Look-up'!$D$4,$V48-4,0)&amp;"")</f>
        <v>UNITED STATES OF AMERICA</v>
      </c>
      <c r="F48" s="250" t="str">
        <f ca="1">IF(ISERROR($V48),"",OFFSET('Smelter Look-up'!$E$4,$V48-4,0))</f>
        <v>CID000456</v>
      </c>
      <c r="G48" s="250" t="str">
        <f ca="1">IF(C48=$X$4,"Enter smelter details", IF(ISERROR($V48),"",OFFSET('Smelter Look-up'!$F$4,$V48-4,0)))</f>
        <v>CFSI</v>
      </c>
      <c r="H48" s="251">
        <f ca="1">IF(ISERROR($V48),"",OFFSET('Smelter Look-up'!$G$4,$V48-4,0))</f>
        <v>0</v>
      </c>
      <c r="I48" s="252" t="str">
        <f ca="1">IF(ISERROR($V48),"",OFFSET('Smelter Look-up'!$H$4,$V48-4,0))</f>
        <v>Pompano Beach</v>
      </c>
      <c r="J48" s="252" t="str">
        <f ca="1">IF(ISERROR($V48),"",OFFSET('Smelter Look-up'!$I$4,$V48-4,0))</f>
        <v>Florida</v>
      </c>
      <c r="K48" s="254"/>
      <c r="L48" s="254"/>
      <c r="M48" s="254"/>
      <c r="N48" s="254"/>
      <c r="O48" s="254"/>
      <c r="P48" s="253"/>
      <c r="Q48" s="255"/>
      <c r="R48" s="250" t="str">
        <f ca="1">IF(ISERROR($V48),"",OFFSET('Smelter Look-up'!$C$4,$V48-4,0)&amp;"")</f>
        <v>Exotech Inc.</v>
      </c>
      <c r="S48" s="264" t="str">
        <f t="shared" ca="1" si="1"/>
        <v>US</v>
      </c>
      <c r="T48" s="264" t="str">
        <f ca="1">IF(B48="","",IF(ISERROR(MATCH($J48,SorP!$B$1:$B$6230,0)),"",INDIRECT("'SorP'!$A$"&amp;MATCH($J48,SorP!$B$1:$B$6230,0))))</f>
        <v>US-FL</v>
      </c>
      <c r="U48" s="299"/>
      <c r="V48" s="300">
        <f ca="1">IF(C48="",NA(),MATCH($B48&amp;$C48,'Smelter Look-up'!$J:$J,0))</f>
        <v>288</v>
      </c>
      <c r="W48" s="301"/>
      <c r="X48" s="301">
        <f t="shared" ca="1" si="2"/>
        <v>0</v>
      </c>
      <c r="Y48" s="301"/>
      <c r="Z48" s="301"/>
      <c r="AB48" s="303" t="str">
        <f t="shared" ca="1" si="3"/>
        <v>TantalumExotech Inc.</v>
      </c>
    </row>
    <row r="49" spans="1:28" s="302" customFormat="1" ht="63.75">
      <c r="A49" s="249" t="s">
        <v>1145</v>
      </c>
      <c r="B49" s="250" t="str">
        <f ca="1">IF(LEN(A49)=0,"",INDEX('Smelter Look-up'!$A:$A,MATCH($A49,'Smelter Look-up'!$E:$E,0)))</f>
        <v>Tantalum</v>
      </c>
      <c r="C49" s="256" t="str">
        <f ca="1">IF(LEN(A49)=0,"",INDEX('Smelter Look-up'!$C:$C,MATCH($A49,'Smelter Look-up'!$E:$E,0)))</f>
        <v>F&amp;X Electro-Materials Ltd.</v>
      </c>
      <c r="D49" s="250"/>
      <c r="E49" s="250" t="str">
        <f ca="1">IF(ISERROR($V49),"",OFFSET('Smelter Look-up'!$D$4,$V49-4,0)&amp;"")</f>
        <v>CHINA</v>
      </c>
      <c r="F49" s="250" t="str">
        <f ca="1">IF(ISERROR($V49),"",OFFSET('Smelter Look-up'!$E$4,$V49-4,0))</f>
        <v>CID000460</v>
      </c>
      <c r="G49" s="250" t="str">
        <f ca="1">IF(C49=$X$4,"Enter smelter details", IF(ISERROR($V49),"",OFFSET('Smelter Look-up'!$F$4,$V49-4,0)))</f>
        <v>CFSI</v>
      </c>
      <c r="H49" s="251">
        <f ca="1">IF(ISERROR($V49),"",OFFSET('Smelter Look-up'!$G$4,$V49-4,0))</f>
        <v>0</v>
      </c>
      <c r="I49" s="252" t="str">
        <f ca="1">IF(ISERROR($V49),"",OFFSET('Smelter Look-up'!$H$4,$V49-4,0))</f>
        <v>Jiangmen</v>
      </c>
      <c r="J49" s="252" t="str">
        <f ca="1">IF(ISERROR($V49),"",OFFSET('Smelter Look-up'!$I$4,$V49-4,0))</f>
        <v>Guangdong</v>
      </c>
      <c r="K49" s="254"/>
      <c r="L49" s="254"/>
      <c r="M49" s="254"/>
      <c r="N49" s="254"/>
      <c r="O49" s="254"/>
      <c r="P49" s="253"/>
      <c r="Q49" s="255"/>
      <c r="R49" s="250" t="str">
        <f ca="1">IF(ISERROR($V49),"",OFFSET('Smelter Look-up'!$C$4,$V49-4,0)&amp;"")</f>
        <v>F&amp;X Electro-Materials Ltd.</v>
      </c>
      <c r="S49" s="264" t="str">
        <f t="shared" ca="1" si="1"/>
        <v>CN</v>
      </c>
      <c r="T49" s="264" t="str">
        <f ca="1">IF(B49="","",IF(ISERROR(MATCH($J49,SorP!$B$1:$B$6230,0)),"",INDIRECT("'SorP'!$A$"&amp;MATCH($J49,SorP!$B$1:$B$6230,0))))</f>
        <v>CN-44</v>
      </c>
      <c r="U49" s="299"/>
      <c r="V49" s="300">
        <f ca="1">IF(C49="",NA(),MATCH($B49&amp;$C49,'Smelter Look-up'!$J:$J,0))</f>
        <v>290</v>
      </c>
      <c r="W49" s="301"/>
      <c r="X49" s="301">
        <f t="shared" ca="1" si="2"/>
        <v>0</v>
      </c>
      <c r="Y49" s="301"/>
      <c r="Z49" s="301"/>
      <c r="AB49" s="303" t="str">
        <f t="shared" ca="1" si="3"/>
        <v>TantalumF&amp;X Electro-Materials Ltd.</v>
      </c>
    </row>
    <row r="50" spans="1:28" s="302" customFormat="1" ht="25.5">
      <c r="A50" s="249" t="s">
        <v>1170</v>
      </c>
      <c r="B50" s="250" t="str">
        <f ca="1">IF(LEN(A50)=0,"",INDEX('Smelter Look-up'!$A:$A,MATCH($A50,'Smelter Look-up'!$E:$E,0)))</f>
        <v>Tin</v>
      </c>
      <c r="C50" s="256" t="str">
        <f ca="1">IF(LEN(A50)=0,"",INDEX('Smelter Look-up'!$C:$C,MATCH($A50,'Smelter Look-up'!$E:$E,0)))</f>
        <v>Fenix Metals</v>
      </c>
      <c r="D50" s="250"/>
      <c r="E50" s="250" t="str">
        <f ca="1">IF(ISERROR($V50),"",OFFSET('Smelter Look-up'!$D$4,$V50-4,0)&amp;"")</f>
        <v>POLAND</v>
      </c>
      <c r="F50" s="250" t="str">
        <f ca="1">IF(ISERROR($V50),"",OFFSET('Smelter Look-up'!$E$4,$V50-4,0))</f>
        <v>CID000468</v>
      </c>
      <c r="G50" s="250" t="str">
        <f ca="1">IF(C50=$X$4,"Enter smelter details", IF(ISERROR($V50),"",OFFSET('Smelter Look-up'!$F$4,$V50-4,0)))</f>
        <v>CFSI</v>
      </c>
      <c r="H50" s="251">
        <f ca="1">IF(ISERROR($V50),"",OFFSET('Smelter Look-up'!$G$4,$V50-4,0))</f>
        <v>0</v>
      </c>
      <c r="I50" s="252" t="str">
        <f ca="1">IF(ISERROR($V50),"",OFFSET('Smelter Look-up'!$H$4,$V50-4,0))</f>
        <v>Chmielów</v>
      </c>
      <c r="J50" s="252" t="str">
        <f ca="1">IF(ISERROR($V50),"",OFFSET('Smelter Look-up'!$I$4,$V50-4,0))</f>
        <v>Podkarpackie</v>
      </c>
      <c r="K50" s="254"/>
      <c r="L50" s="254"/>
      <c r="M50" s="254"/>
      <c r="N50" s="254"/>
      <c r="O50" s="254"/>
      <c r="P50" s="253"/>
      <c r="Q50" s="255"/>
      <c r="R50" s="250" t="str">
        <f ca="1">IF(ISERROR($V50),"",OFFSET('Smelter Look-up'!$C$4,$V50-4,0)&amp;"")</f>
        <v>Fenix Metals</v>
      </c>
      <c r="S50" s="264" t="str">
        <f t="shared" ca="1" si="1"/>
        <v>PL</v>
      </c>
      <c r="T50" s="264" t="str">
        <f ca="1">IF(B50="","",IF(ISERROR(MATCH($J50,SorP!$B$1:$B$6230,0)),"",INDIRECT("'SorP'!$A$"&amp;MATCH($J50,SorP!$B$1:$B$6230,0))))</f>
        <v>PL-PK</v>
      </c>
      <c r="U50" s="299"/>
      <c r="V50" s="300">
        <f ca="1">IF(C50="",NA(),MATCH($B50&amp;$C50,'Smelter Look-up'!$J:$J,0))</f>
        <v>385</v>
      </c>
      <c r="W50" s="301"/>
      <c r="X50" s="301">
        <f t="shared" ca="1" si="2"/>
        <v>0</v>
      </c>
      <c r="Y50" s="301"/>
      <c r="Z50" s="301"/>
      <c r="AB50" s="303" t="str">
        <f t="shared" ca="1" si="3"/>
        <v>TinFenix Metals</v>
      </c>
    </row>
    <row r="51" spans="1:28" s="302" customFormat="1" ht="63.75">
      <c r="A51" s="249" t="s">
        <v>1063</v>
      </c>
      <c r="B51" s="250" t="str">
        <f ca="1">IF(LEN(A51)=0,"",INDEX('Smelter Look-up'!$A:$A,MATCH($A51,'Smelter Look-up'!$E:$E,0)))</f>
        <v>Gold</v>
      </c>
      <c r="C51" s="256" t="str">
        <f ca="1">IF(LEN(A51)=0,"",INDEX('Smelter Look-up'!$C:$C,MATCH($A51,'Smelter Look-up'!$E:$E,0)))</f>
        <v>OJSC Novosibirsk Refinery</v>
      </c>
      <c r="D51" s="250"/>
      <c r="E51" s="250" t="str">
        <f ca="1">IF(ISERROR($V51),"",OFFSET('Smelter Look-up'!$D$4,$V51-4,0)&amp;"")</f>
        <v>RUSSIAN FEDERATION</v>
      </c>
      <c r="F51" s="250" t="str">
        <f ca="1">IF(ISERROR($V51),"",OFFSET('Smelter Look-up'!$E$4,$V51-4,0))</f>
        <v>CID000493</v>
      </c>
      <c r="G51" s="250" t="str">
        <f ca="1">IF(C51=$X$4,"Enter smelter details", IF(ISERROR($V51),"",OFFSET('Smelter Look-up'!$F$4,$V51-4,0)))</f>
        <v>CFSI</v>
      </c>
      <c r="H51" s="251">
        <f ca="1">IF(ISERROR($V51),"",OFFSET('Smelter Look-up'!$G$4,$V51-4,0))</f>
        <v>0</v>
      </c>
      <c r="I51" s="252" t="str">
        <f ca="1">IF(ISERROR($V51),"",OFFSET('Smelter Look-up'!$H$4,$V51-4,0))</f>
        <v>Novosibirsk</v>
      </c>
      <c r="J51" s="252" t="str">
        <f ca="1">IF(ISERROR($V51),"",OFFSET('Smelter Look-up'!$I$4,$V51-4,0))</f>
        <v>Novosibirskaya oblast'</v>
      </c>
      <c r="K51" s="254"/>
      <c r="L51" s="254"/>
      <c r="M51" s="254"/>
      <c r="N51" s="254"/>
      <c r="O51" s="254"/>
      <c r="P51" s="253"/>
      <c r="Q51" s="255"/>
      <c r="R51" s="250" t="str">
        <f ca="1">IF(ISERROR($V51),"",OFFSET('Smelter Look-up'!$C$4,$V51-4,0)&amp;"")</f>
        <v>OJSC Novosibirsk Refinery</v>
      </c>
      <c r="S51" s="264" t="str">
        <f t="shared" ca="1" si="1"/>
        <v>RU</v>
      </c>
      <c r="T51" s="264" t="str">
        <f ca="1">IF(B51="","",IF(ISERROR(MATCH($J51,SorP!$B$1:$B$6230,0)),"",INDIRECT("'SorP'!$A$"&amp;MATCH($J51,SorP!$B$1:$B$6230,0))))</f>
        <v>RU-NVS</v>
      </c>
      <c r="U51" s="299"/>
      <c r="V51" s="300">
        <f ca="1">IF(C51="",NA(),MATCH($B51&amp;$C51,'Smelter Look-up'!$J:$J,0))</f>
        <v>170</v>
      </c>
      <c r="W51" s="301"/>
      <c r="X51" s="301">
        <f t="shared" ca="1" si="2"/>
        <v>0</v>
      </c>
      <c r="Y51" s="301"/>
      <c r="Z51" s="301"/>
      <c r="AB51" s="303" t="str">
        <f t="shared" ca="1" si="3"/>
        <v>GoldOJSC Novosibirsk Refinery</v>
      </c>
    </row>
    <row r="52" spans="1:28" s="302" customFormat="1" ht="76.5">
      <c r="A52" s="249" t="s">
        <v>1210</v>
      </c>
      <c r="B52" s="250" t="str">
        <f ca="1">IF(LEN(A52)=0,"",INDEX('Smelter Look-up'!$A:$A,MATCH($A52,'Smelter Look-up'!$E:$E,0)))</f>
        <v>Tungsten</v>
      </c>
      <c r="C52" s="256" t="str">
        <f ca="1">IF(LEN(A52)=0,"",INDEX('Smelter Look-up'!$C:$C,MATCH($A52,'Smelter Look-up'!$E:$E,0)))</f>
        <v>Fujian Jinxin Tungsten Co., Ltd.</v>
      </c>
      <c r="D52" s="250"/>
      <c r="E52" s="250" t="str">
        <f ca="1">IF(ISERROR($V52),"",OFFSET('Smelter Look-up'!$D$4,$V52-4,0)&amp;"")</f>
        <v>CHINA</v>
      </c>
      <c r="F52" s="250" t="str">
        <f ca="1">IF(ISERROR($V52),"",OFFSET('Smelter Look-up'!$E$4,$V52-4,0))</f>
        <v>CID000499</v>
      </c>
      <c r="G52" s="250" t="str">
        <f ca="1">IF(C52=$X$4,"Enter smelter details", IF(ISERROR($V52),"",OFFSET('Smelter Look-up'!$F$4,$V52-4,0)))</f>
        <v>CFSI</v>
      </c>
      <c r="H52" s="251">
        <f ca="1">IF(ISERROR($V52),"",OFFSET('Smelter Look-up'!$G$4,$V52-4,0))</f>
        <v>0</v>
      </c>
      <c r="I52" s="252" t="str">
        <f ca="1">IF(ISERROR($V52),"",OFFSET('Smelter Look-up'!$H$4,$V52-4,0))</f>
        <v>Yanshi</v>
      </c>
      <c r="J52" s="252" t="str">
        <f ca="1">IF(ISERROR($V52),"",OFFSET('Smelter Look-up'!$I$4,$V52-4,0))</f>
        <v>Fujian</v>
      </c>
      <c r="K52" s="254"/>
      <c r="L52" s="254"/>
      <c r="M52" s="254"/>
      <c r="N52" s="254"/>
      <c r="O52" s="254"/>
      <c r="P52" s="253"/>
      <c r="Q52" s="255"/>
      <c r="R52" s="250" t="str">
        <f ca="1">IF(ISERROR($V52),"",OFFSET('Smelter Look-up'!$C$4,$V52-4,0)&amp;"")</f>
        <v>Fujian Jinxin Tungsten Co., Ltd.</v>
      </c>
      <c r="S52" s="264" t="str">
        <f t="shared" ca="1" si="1"/>
        <v>CN</v>
      </c>
      <c r="T52" s="264" t="str">
        <f ca="1">IF(B52="","",IF(ISERROR(MATCH($J52,SorP!$B$1:$B$6230,0)),"",INDIRECT("'SorP'!$A$"&amp;MATCH($J52,SorP!$B$1:$B$6230,0))))</f>
        <v>CN-35</v>
      </c>
      <c r="U52" s="299"/>
      <c r="V52" s="300">
        <f ca="1">IF(C52="",NA(),MATCH($B52&amp;$C52,'Smelter Look-up'!$J:$J,0))</f>
        <v>518</v>
      </c>
      <c r="W52" s="301"/>
      <c r="X52" s="301">
        <f t="shared" ca="1" si="2"/>
        <v>0</v>
      </c>
      <c r="Y52" s="301"/>
      <c r="Z52" s="301"/>
      <c r="AB52" s="303" t="str">
        <f t="shared" ca="1" si="3"/>
        <v>TungstenFujian Jinxin Tungsten Co., Ltd.</v>
      </c>
    </row>
    <row r="53" spans="1:28" s="302" customFormat="1" ht="76.5">
      <c r="A53" s="249" t="s">
        <v>1064</v>
      </c>
      <c r="B53" s="250" t="str">
        <f ca="1">IF(LEN(A53)=0,"",INDEX('Smelter Look-up'!$A:$A,MATCH($A53,'Smelter Look-up'!$E:$E,0)))</f>
        <v>Gold</v>
      </c>
      <c r="C53" s="256" t="str">
        <f ca="1">IF(LEN(A53)=0,"",INDEX('Smelter Look-up'!$C:$C,MATCH($A53,'Smelter Look-up'!$E:$E,0)))</f>
        <v>Refinery of Seemine Gold Co., Ltd.</v>
      </c>
      <c r="D53" s="250"/>
      <c r="E53" s="250" t="str">
        <f ca="1">IF(ISERROR($V53),"",OFFSET('Smelter Look-up'!$D$4,$V53-4,0)&amp;"")</f>
        <v>CHINA</v>
      </c>
      <c r="F53" s="250" t="str">
        <f ca="1">IF(ISERROR($V53),"",OFFSET('Smelter Look-up'!$E$4,$V53-4,0))</f>
        <v>CID000522</v>
      </c>
      <c r="G53" s="250" t="str">
        <f ca="1">IF(C53=$X$4,"Enter smelter details", IF(ISERROR($V53),"",OFFSET('Smelter Look-up'!$F$4,$V53-4,0)))</f>
        <v>CFSI</v>
      </c>
      <c r="H53" s="251">
        <f ca="1">IF(ISERROR($V53),"",OFFSET('Smelter Look-up'!$G$4,$V53-4,0))</f>
        <v>0</v>
      </c>
      <c r="I53" s="252" t="str">
        <f ca="1">IF(ISERROR($V53),"",OFFSET('Smelter Look-up'!$H$4,$V53-4,0))</f>
        <v>Lanzhou</v>
      </c>
      <c r="J53" s="252" t="str">
        <f ca="1">IF(ISERROR($V53),"",OFFSET('Smelter Look-up'!$I$4,$V53-4,0))</f>
        <v>Gansu</v>
      </c>
      <c r="K53" s="254"/>
      <c r="L53" s="254"/>
      <c r="M53" s="254"/>
      <c r="N53" s="254"/>
      <c r="O53" s="254"/>
      <c r="P53" s="253"/>
      <c r="Q53" s="255"/>
      <c r="R53" s="250" t="str">
        <f ca="1">IF(ISERROR($V53),"",OFFSET('Smelter Look-up'!$C$4,$V53-4,0)&amp;"")</f>
        <v>Refinery of Seemine Gold Co., Ltd.</v>
      </c>
      <c r="S53" s="264" t="str">
        <f t="shared" ca="1" si="1"/>
        <v>CN</v>
      </c>
      <c r="T53" s="264" t="str">
        <f ca="1">IF(B53="","",IF(ISERROR(MATCH($J53,SorP!$B$1:$B$6230,0)),"",INDIRECT("'SorP'!$A$"&amp;MATCH($J53,SorP!$B$1:$B$6230,0))))</f>
        <v>CN-62</v>
      </c>
      <c r="U53" s="299"/>
      <c r="V53" s="300">
        <f ca="1">IF(C53="",NA(),MATCH($B53&amp;$C53,'Smelter Look-up'!$J:$J,0))</f>
        <v>186</v>
      </c>
      <c r="W53" s="301"/>
      <c r="X53" s="301">
        <f t="shared" ca="1" si="2"/>
        <v>0</v>
      </c>
      <c r="Y53" s="301"/>
      <c r="Z53" s="301"/>
      <c r="AB53" s="303" t="str">
        <f t="shared" ca="1" si="3"/>
        <v>GoldRefinery of Seemine Gold Co., Ltd.</v>
      </c>
    </row>
    <row r="54" spans="1:28" s="302" customFormat="1" ht="89.25">
      <c r="A54" s="249" t="s">
        <v>1171</v>
      </c>
      <c r="B54" s="250" t="str">
        <f ca="1">IF(LEN(A54)=0,"",INDEX('Smelter Look-up'!$A:$A,MATCH($A54,'Smelter Look-up'!$E:$E,0)))</f>
        <v>Tin</v>
      </c>
      <c r="C54" s="256" t="str">
        <f ca="1">IF(LEN(A54)=0,"",INDEX('Smelter Look-up'!$C:$C,MATCH($A54,'Smelter Look-up'!$E:$E,0)))</f>
        <v>Gejiu Non-Ferrous Metal Processing Co., Ltd.</v>
      </c>
      <c r="D54" s="250"/>
      <c r="E54" s="250" t="str">
        <f ca="1">IF(ISERROR($V54),"",OFFSET('Smelter Look-up'!$D$4,$V54-4,0)&amp;"")</f>
        <v>CHINA</v>
      </c>
      <c r="F54" s="250" t="str">
        <f ca="1">IF(ISERROR($V54),"",OFFSET('Smelter Look-up'!$E$4,$V54-4,0))</f>
        <v>CID000538</v>
      </c>
      <c r="G54" s="250" t="str">
        <f ca="1">IF(C54=$X$4,"Enter smelter details", IF(ISERROR($V54),"",OFFSET('Smelter Look-up'!$F$4,$V54-4,0)))</f>
        <v>CFSI</v>
      </c>
      <c r="H54" s="251">
        <f ca="1">IF(ISERROR($V54),"",OFFSET('Smelter Look-up'!$G$4,$V54-4,0))</f>
        <v>0</v>
      </c>
      <c r="I54" s="252" t="str">
        <f ca="1">IF(ISERROR($V54),"",OFFSET('Smelter Look-up'!$H$4,$V54-4,0))</f>
        <v>Gejiu</v>
      </c>
      <c r="J54" s="252" t="str">
        <f ca="1">IF(ISERROR($V54),"",OFFSET('Smelter Look-up'!$I$4,$V54-4,0))</f>
        <v>Yunnan</v>
      </c>
      <c r="K54" s="254"/>
      <c r="L54" s="254"/>
      <c r="M54" s="254"/>
      <c r="N54" s="254"/>
      <c r="O54" s="254"/>
      <c r="P54" s="253"/>
      <c r="Q54" s="255"/>
      <c r="R54" s="250" t="str">
        <f ca="1">IF(ISERROR($V54),"",OFFSET('Smelter Look-up'!$C$4,$V54-4,0)&amp;"")</f>
        <v>Gejiu Non-Ferrous Metal Processing Co., Ltd.</v>
      </c>
      <c r="S54" s="264" t="str">
        <f t="shared" ca="1" si="1"/>
        <v>CN</v>
      </c>
      <c r="T54" s="264" t="str">
        <f ca="1">IF(B54="","",IF(ISERROR(MATCH($J54,SorP!$B$1:$B$6230,0)),"",INDIRECT("'SorP'!$A$"&amp;MATCH($J54,SorP!$B$1:$B$6230,0))))</f>
        <v>CN-53</v>
      </c>
      <c r="U54" s="299"/>
      <c r="V54" s="300">
        <f ca="1">IF(C54="",NA(),MATCH($B54&amp;$C54,'Smelter Look-up'!$J:$J,0))</f>
        <v>391</v>
      </c>
      <c r="W54" s="301"/>
      <c r="X54" s="301">
        <f t="shared" ca="1" si="2"/>
        <v>0</v>
      </c>
      <c r="Y54" s="301"/>
      <c r="Z54" s="301"/>
      <c r="AB54" s="303" t="str">
        <f t="shared" ca="1" si="3"/>
        <v>TinGejiu Non-Ferrous Metal Processing Co., Ltd.</v>
      </c>
    </row>
    <row r="55" spans="1:28" s="302" customFormat="1" ht="89.25">
      <c r="A55" s="249" t="s">
        <v>1172</v>
      </c>
      <c r="B55" s="250" t="str">
        <f ca="1">IF(LEN(A55)=0,"",INDEX('Smelter Look-up'!$A:$A,MATCH($A55,'Smelter Look-up'!$E:$E,0)))</f>
        <v>Tin</v>
      </c>
      <c r="C55" s="256" t="str">
        <f ca="1">IF(LEN(A55)=0,"",INDEX('Smelter Look-up'!$C:$C,MATCH($A55,'Smelter Look-up'!$E:$E,0)))</f>
        <v>Gejiu Zili Mining And Metallurgy Co., Ltd.</v>
      </c>
      <c r="D55" s="250"/>
      <c r="E55" s="250" t="str">
        <f ca="1">IF(ISERROR($V55),"",OFFSET('Smelter Look-up'!$D$4,$V55-4,0)&amp;"")</f>
        <v>CHINA</v>
      </c>
      <c r="F55" s="250" t="str">
        <f ca="1">IF(ISERROR($V55),"",OFFSET('Smelter Look-up'!$E$4,$V55-4,0))</f>
        <v>CID000555</v>
      </c>
      <c r="G55" s="250" t="str">
        <f ca="1">IF(C55=$X$4,"Enter smelter details", IF(ISERROR($V55),"",OFFSET('Smelter Look-up'!$F$4,$V55-4,0)))</f>
        <v>CFSI</v>
      </c>
      <c r="H55" s="251">
        <f ca="1">IF(ISERROR($V55),"",OFFSET('Smelter Look-up'!$G$4,$V55-4,0))</f>
        <v>0</v>
      </c>
      <c r="I55" s="252" t="str">
        <f ca="1">IF(ISERROR($V55),"",OFFSET('Smelter Look-up'!$H$4,$V55-4,0))</f>
        <v>Gejiu</v>
      </c>
      <c r="J55" s="252" t="str">
        <f ca="1">IF(ISERROR($V55),"",OFFSET('Smelter Look-up'!$I$4,$V55-4,0))</f>
        <v>Yunnan</v>
      </c>
      <c r="K55" s="254"/>
      <c r="L55" s="254"/>
      <c r="M55" s="254"/>
      <c r="N55" s="254"/>
      <c r="O55" s="254"/>
      <c r="P55" s="253"/>
      <c r="Q55" s="255"/>
      <c r="R55" s="250" t="str">
        <f ca="1">IF(ISERROR($V55),"",OFFSET('Smelter Look-up'!$C$4,$V55-4,0)&amp;"")</f>
        <v>Gejiu Zili Mining And Metallurgy Co., Ltd.</v>
      </c>
      <c r="S55" s="264" t="str">
        <f t="shared" ca="1" si="1"/>
        <v>CN</v>
      </c>
      <c r="T55" s="264" t="str">
        <f ca="1">IF(B55="","",IF(ISERROR(MATCH($J55,SorP!$B$1:$B$6230,0)),"",INDIRECT("'SorP'!$A$"&amp;MATCH($J55,SorP!$B$1:$B$6230,0))))</f>
        <v>CN-53</v>
      </c>
      <c r="U55" s="299"/>
      <c r="V55" s="300">
        <f ca="1">IF(C55="",NA(),MATCH($B55&amp;$C55,'Smelter Look-up'!$J:$J,0))</f>
        <v>394</v>
      </c>
      <c r="W55" s="301"/>
      <c r="X55" s="301">
        <f t="shared" ca="1" si="2"/>
        <v>0</v>
      </c>
      <c r="Y55" s="301"/>
      <c r="Z55" s="301"/>
      <c r="AB55" s="303" t="str">
        <f t="shared" ca="1" si="3"/>
        <v>TinGejiu Zili Mining And Metallurgy Co., Ltd.</v>
      </c>
    </row>
    <row r="56" spans="1:28" s="302" customFormat="1" ht="76.5">
      <c r="A56" s="249" t="s">
        <v>1211</v>
      </c>
      <c r="B56" s="250" t="str">
        <f ca="1">IF(LEN(A56)=0,"",INDEX('Smelter Look-up'!$A:$A,MATCH($A56,'Smelter Look-up'!$E:$E,0)))</f>
        <v>Tungsten</v>
      </c>
      <c r="C56" s="256" t="str">
        <f ca="1">IF(LEN(A56)=0,"",INDEX('Smelter Look-up'!$C:$C,MATCH($A56,'Smelter Look-up'!$E:$E,0)))</f>
        <v>Global Tungsten &amp; Powders Corp.</v>
      </c>
      <c r="D56" s="250"/>
      <c r="E56" s="250" t="str">
        <f ca="1">IF(ISERROR($V56),"",OFFSET('Smelter Look-up'!$D$4,$V56-4,0)&amp;"")</f>
        <v>UNITED STATES OF AMERICA</v>
      </c>
      <c r="F56" s="250" t="str">
        <f ca="1">IF(ISERROR($V56),"",OFFSET('Smelter Look-up'!$E$4,$V56-4,0))</f>
        <v>CID000568</v>
      </c>
      <c r="G56" s="250" t="str">
        <f ca="1">IF(C56=$X$4,"Enter smelter details", IF(ISERROR($V56),"",OFFSET('Smelter Look-up'!$F$4,$V56-4,0)))</f>
        <v>CFSI</v>
      </c>
      <c r="H56" s="251">
        <f ca="1">IF(ISERROR($V56),"",OFFSET('Smelter Look-up'!$G$4,$V56-4,0))</f>
        <v>0</v>
      </c>
      <c r="I56" s="252" t="str">
        <f ca="1">IF(ISERROR($V56),"",OFFSET('Smelter Look-up'!$H$4,$V56-4,0))</f>
        <v>Towanda</v>
      </c>
      <c r="J56" s="252" t="str">
        <f ca="1">IF(ISERROR($V56),"",OFFSET('Smelter Look-up'!$I$4,$V56-4,0))</f>
        <v>Pennsylvania</v>
      </c>
      <c r="K56" s="254"/>
      <c r="L56" s="254"/>
      <c r="M56" s="254"/>
      <c r="N56" s="254"/>
      <c r="O56" s="254"/>
      <c r="P56" s="253"/>
      <c r="Q56" s="255"/>
      <c r="R56" s="250" t="str">
        <f ca="1">IF(ISERROR($V56),"",OFFSET('Smelter Look-up'!$C$4,$V56-4,0)&amp;"")</f>
        <v>Global Tungsten &amp; Powders Corp.</v>
      </c>
      <c r="S56" s="264" t="str">
        <f t="shared" ca="1" si="1"/>
        <v>US</v>
      </c>
      <c r="T56" s="264" t="str">
        <f ca="1">IF(B56="","",IF(ISERROR(MATCH($J56,SorP!$B$1:$B$6230,0)),"",INDIRECT("'SorP'!$A$"&amp;MATCH($J56,SorP!$B$1:$B$6230,0))))</f>
        <v>US-PA</v>
      </c>
      <c r="U56" s="299"/>
      <c r="V56" s="300">
        <f ca="1">IF(C56="",NA(),MATCH($B56&amp;$C56,'Smelter Look-up'!$J:$J,0))</f>
        <v>524</v>
      </c>
      <c r="W56" s="301"/>
      <c r="X56" s="301">
        <f t="shared" ca="1" si="2"/>
        <v>0</v>
      </c>
      <c r="Y56" s="301"/>
      <c r="Z56" s="301"/>
      <c r="AB56" s="303" t="str">
        <f t="shared" ca="1" si="3"/>
        <v>TungstenGlobal Tungsten &amp; Powders Corp.</v>
      </c>
    </row>
    <row r="57" spans="1:28" s="302" customFormat="1" ht="102">
      <c r="A57" s="249" t="s">
        <v>1147</v>
      </c>
      <c r="B57" s="250" t="str">
        <f ca="1">IF(LEN(A57)=0,"",INDEX('Smelter Look-up'!$A:$A,MATCH($A57,'Smelter Look-up'!$E:$E,0)))</f>
        <v>Tantalum</v>
      </c>
      <c r="C57" s="256" t="str">
        <f ca="1">IF(LEN(A57)=0,"",INDEX('Smelter Look-up'!$C:$C,MATCH($A57,'Smelter Look-up'!$E:$E,0)))</f>
        <v>Guangdong Zhiyuan New Material Co., Ltd.</v>
      </c>
      <c r="D57" s="250"/>
      <c r="E57" s="250" t="str">
        <f ca="1">IF(ISERROR($V57),"",OFFSET('Smelter Look-up'!$D$4,$V57-4,0)&amp;"")</f>
        <v>CHINA</v>
      </c>
      <c r="F57" s="250" t="str">
        <f ca="1">IF(ISERROR($V57),"",OFFSET('Smelter Look-up'!$E$4,$V57-4,0))</f>
        <v>CID000616</v>
      </c>
      <c r="G57" s="250" t="str">
        <f ca="1">IF(C57=$X$4,"Enter smelter details", IF(ISERROR($V57),"",OFFSET('Smelter Look-up'!$F$4,$V57-4,0)))</f>
        <v>CFSI</v>
      </c>
      <c r="H57" s="251">
        <f ca="1">IF(ISERROR($V57),"",OFFSET('Smelter Look-up'!$G$4,$V57-4,0))</f>
        <v>0</v>
      </c>
      <c r="I57" s="252" t="str">
        <f ca="1">IF(ISERROR($V57),"",OFFSET('Smelter Look-up'!$H$4,$V57-4,0))</f>
        <v>Yingde</v>
      </c>
      <c r="J57" s="252" t="str">
        <f ca="1">IF(ISERROR($V57),"",OFFSET('Smelter Look-up'!$I$4,$V57-4,0))</f>
        <v>Guangdong</v>
      </c>
      <c r="K57" s="254"/>
      <c r="L57" s="254"/>
      <c r="M57" s="254"/>
      <c r="N57" s="254"/>
      <c r="O57" s="254"/>
      <c r="P57" s="253"/>
      <c r="Q57" s="255"/>
      <c r="R57" s="250" t="str">
        <f ca="1">IF(ISERROR($V57),"",OFFSET('Smelter Look-up'!$C$4,$V57-4,0)&amp;"")</f>
        <v>Guangdong Zhiyuan New Material Co., Ltd.</v>
      </c>
      <c r="S57" s="264" t="str">
        <f t="shared" ca="1" si="1"/>
        <v>CN</v>
      </c>
      <c r="T57" s="264" t="str">
        <f ca="1">IF(B57="","",IF(ISERROR(MATCH($J57,SorP!$B$1:$B$6230,0)),"",INDIRECT("'SorP'!$A$"&amp;MATCH($J57,SorP!$B$1:$B$6230,0))))</f>
        <v>CN-44</v>
      </c>
      <c r="U57" s="299"/>
      <c r="V57" s="300">
        <f ca="1">IF(C57="",NA(),MATCH($B57&amp;$C57,'Smelter Look-up'!$J:$J,0))</f>
        <v>295</v>
      </c>
      <c r="W57" s="301"/>
      <c r="X57" s="301">
        <f t="shared" ca="1" si="2"/>
        <v>0</v>
      </c>
      <c r="Y57" s="301"/>
      <c r="Z57" s="301"/>
      <c r="AB57" s="303" t="str">
        <f t="shared" ca="1" si="3"/>
        <v>TantalumGuangdong Zhiyuan New Material Co., Ltd.</v>
      </c>
    </row>
    <row r="58" spans="1:28" s="302" customFormat="1" ht="127.5">
      <c r="A58" s="249" t="s">
        <v>2325</v>
      </c>
      <c r="B58" s="250" t="str">
        <f ca="1">IF(LEN(A58)=0,"",INDEX('Smelter Look-up'!$A:$A,MATCH($A58,'Smelter Look-up'!$E:$E,0)))</f>
        <v>Gold</v>
      </c>
      <c r="C58" s="256" t="str">
        <f ca="1">IF(LEN(A58)=0,"",INDEX('Smelter Look-up'!$C:$C,MATCH($A58,'Smelter Look-up'!$E:$E,0)))</f>
        <v>Guoda Safina High-Tech Environmental Refinery Co., Ltd.</v>
      </c>
      <c r="D58" s="250"/>
      <c r="E58" s="250" t="str">
        <f ca="1">IF(ISERROR($V58),"",OFFSET('Smelter Look-up'!$D$4,$V58-4,0)&amp;"")</f>
        <v>CHINA</v>
      </c>
      <c r="F58" s="250" t="str">
        <f ca="1">IF(ISERROR($V58),"",OFFSET('Smelter Look-up'!$E$4,$V58-4,0))</f>
        <v>CID000651</v>
      </c>
      <c r="G58" s="250" t="str">
        <f ca="1">IF(C58=$X$4,"Enter smelter details", IF(ISERROR($V58),"",OFFSET('Smelter Look-up'!$F$4,$V58-4,0)))</f>
        <v>CFSI</v>
      </c>
      <c r="H58" s="251">
        <f ca="1">IF(ISERROR($V58),"",OFFSET('Smelter Look-up'!$G$4,$V58-4,0))</f>
        <v>0</v>
      </c>
      <c r="I58" s="252" t="str">
        <f ca="1">IF(ISERROR($V58),"",OFFSET('Smelter Look-up'!$H$4,$V58-4,0))</f>
        <v>Zhaoyuan</v>
      </c>
      <c r="J58" s="252" t="str">
        <f ca="1">IF(ISERROR($V58),"",OFFSET('Smelter Look-up'!$I$4,$V58-4,0))</f>
        <v>Shandong</v>
      </c>
      <c r="K58" s="254"/>
      <c r="L58" s="254"/>
      <c r="M58" s="254"/>
      <c r="N58" s="254"/>
      <c r="O58" s="254"/>
      <c r="P58" s="253"/>
      <c r="Q58" s="255"/>
      <c r="R58" s="250" t="str">
        <f ca="1">IF(ISERROR($V58),"",OFFSET('Smelter Look-up'!$C$4,$V58-4,0)&amp;"")</f>
        <v>Guoda Safina High-Tech Environmental Refinery Co., Ltd.</v>
      </c>
      <c r="S58" s="264" t="str">
        <f t="shared" ca="1" si="1"/>
        <v>CN</v>
      </c>
      <c r="T58" s="264" t="str">
        <f ca="1">IF(B58="","",IF(ISERROR(MATCH($J58,SorP!$B$1:$B$6230,0)),"",INDIRECT("'SorP'!$A$"&amp;MATCH($J58,SorP!$B$1:$B$6230,0))))</f>
        <v>CN-37</v>
      </c>
      <c r="U58" s="299"/>
      <c r="V58" s="300">
        <f ca="1">IF(C58="",NA(),MATCH($B58&amp;$C58,'Smelter Look-up'!$J:$J,0))</f>
        <v>80</v>
      </c>
      <c r="W58" s="301"/>
      <c r="X58" s="301">
        <f t="shared" ca="1" si="2"/>
        <v>0</v>
      </c>
      <c r="Y58" s="301"/>
      <c r="Z58" s="301"/>
      <c r="AB58" s="303" t="str">
        <f t="shared" ca="1" si="3"/>
        <v>GoldGuoda Safina High-Tech Environmental Refinery Co., Ltd.</v>
      </c>
    </row>
    <row r="59" spans="1:28" s="302" customFormat="1" ht="89.25">
      <c r="A59" s="249" t="s">
        <v>609</v>
      </c>
      <c r="B59" s="250" t="str">
        <f ca="1">IF(LEN(A59)=0,"",INDEX('Smelter Look-up'!$A:$A,MATCH($A59,'Smelter Look-up'!$E:$E,0)))</f>
        <v>Gold</v>
      </c>
      <c r="C59" s="256" t="str">
        <f ca="1">IF(LEN(A59)=0,"",INDEX('Smelter Look-up'!$C:$C,MATCH($A59,'Smelter Look-up'!$E:$E,0)))</f>
        <v>Hangzhou Fuchunjiang Smelting Co., Ltd.</v>
      </c>
      <c r="D59" s="250"/>
      <c r="E59" s="250" t="str">
        <f ca="1">IF(ISERROR($V59),"",OFFSET('Smelter Look-up'!$D$4,$V59-4,0)&amp;"")</f>
        <v>CHINA</v>
      </c>
      <c r="F59" s="250" t="str">
        <f ca="1">IF(ISERROR($V59),"",OFFSET('Smelter Look-up'!$E$4,$V59-4,0))</f>
        <v>CID000671</v>
      </c>
      <c r="G59" s="250" t="str">
        <f ca="1">IF(C59=$X$4,"Enter smelter details", IF(ISERROR($V59),"",OFFSET('Smelter Look-up'!$F$4,$V59-4,0)))</f>
        <v>CFSI</v>
      </c>
      <c r="H59" s="251">
        <f ca="1">IF(ISERROR($V59),"",OFFSET('Smelter Look-up'!$G$4,$V59-4,0))</f>
        <v>0</v>
      </c>
      <c r="I59" s="252" t="str">
        <f ca="1">IF(ISERROR($V59),"",OFFSET('Smelter Look-up'!$H$4,$V59-4,0))</f>
        <v>Fuyang</v>
      </c>
      <c r="J59" s="252" t="str">
        <f ca="1">IF(ISERROR($V59),"",OFFSET('Smelter Look-up'!$I$4,$V59-4,0))</f>
        <v>Zhejiang</v>
      </c>
      <c r="K59" s="254"/>
      <c r="L59" s="254"/>
      <c r="M59" s="254"/>
      <c r="N59" s="254"/>
      <c r="O59" s="254"/>
      <c r="P59" s="253"/>
      <c r="Q59" s="255"/>
      <c r="R59" s="250" t="str">
        <f ca="1">IF(ISERROR($V59),"",OFFSET('Smelter Look-up'!$C$4,$V59-4,0)&amp;"")</f>
        <v>Hangzhou Fuchunjiang Smelting Co., Ltd.</v>
      </c>
      <c r="S59" s="264" t="str">
        <f t="shared" ca="1" si="1"/>
        <v>CN</v>
      </c>
      <c r="T59" s="264" t="str">
        <f ca="1">IF(B59="","",IF(ISERROR(MATCH($J59,SorP!$B$1:$B$6230,0)),"",INDIRECT("'SorP'!$A$"&amp;MATCH($J59,SorP!$B$1:$B$6230,0))))</f>
        <v>CN-33</v>
      </c>
      <c r="U59" s="299"/>
      <c r="V59" s="300">
        <f ca="1">IF(C59="",NA(),MATCH($B59&amp;$C59,'Smelter Look-up'!$J:$J,0))</f>
        <v>81</v>
      </c>
      <c r="W59" s="301"/>
      <c r="X59" s="301">
        <f t="shared" ca="1" si="2"/>
        <v>0</v>
      </c>
      <c r="Y59" s="301"/>
      <c r="Z59" s="301"/>
      <c r="AB59" s="303" t="str">
        <f t="shared" ca="1" si="3"/>
        <v>GoldHangzhou Fuchunjiang Smelting Co., Ltd.</v>
      </c>
    </row>
    <row r="60" spans="1:28" s="302" customFormat="1" ht="51">
      <c r="A60" s="249" t="s">
        <v>3943</v>
      </c>
      <c r="B60" s="250" t="str">
        <f ca="1">IF(LEN(A60)=0,"",INDEX('Smelter Look-up'!$A:$A,MATCH($A60,'Smelter Look-up'!$E:$E,0)))</f>
        <v>Gold</v>
      </c>
      <c r="C60" s="256" t="str">
        <f ca="1">IF(LEN(A60)=0,"",INDEX('Smelter Look-up'!$C:$C,MATCH($A60,'Smelter Look-up'!$E:$E,0)))</f>
        <v>HeeSung Metal Ltd.</v>
      </c>
      <c r="D60" s="250"/>
      <c r="E60" s="250" t="str">
        <f ca="1">IF(ISERROR($V60),"",OFFSET('Smelter Look-up'!$D$4,$V60-4,0)&amp;"")</f>
        <v>KOREA, REPUBLIC OF</v>
      </c>
      <c r="F60" s="250" t="str">
        <f ca="1">IF(ISERROR($V60),"",OFFSET('Smelter Look-up'!$E$4,$V60-4,0))</f>
        <v>CID000689</v>
      </c>
      <c r="G60" s="250" t="str">
        <f ca="1">IF(C60=$X$4,"Enter smelter details", IF(ISERROR($V60),"",OFFSET('Smelter Look-up'!$F$4,$V60-4,0)))</f>
        <v>CFSI</v>
      </c>
      <c r="H60" s="251">
        <f ca="1">IF(ISERROR($V60),"",OFFSET('Smelter Look-up'!$G$4,$V60-4,0))</f>
        <v>0</v>
      </c>
      <c r="I60" s="252" t="str">
        <f ca="1">IF(ISERROR($V60),"",OFFSET('Smelter Look-up'!$H$4,$V60-4,0))</f>
        <v>Seo-gu</v>
      </c>
      <c r="J60" s="252" t="str">
        <f ca="1">IF(ISERROR($V60),"",OFFSET('Smelter Look-up'!$I$4,$V60-4,0))</f>
        <v>Incheon-gwangyeoksi</v>
      </c>
      <c r="K60" s="254"/>
      <c r="L60" s="254"/>
      <c r="M60" s="254"/>
      <c r="N60" s="254"/>
      <c r="O60" s="254"/>
      <c r="P60" s="253"/>
      <c r="Q60" s="255"/>
      <c r="R60" s="250" t="str">
        <f ca="1">IF(ISERROR($V60),"",OFFSET('Smelter Look-up'!$C$4,$V60-4,0)&amp;"")</f>
        <v>HeeSung Metal Ltd.</v>
      </c>
      <c r="S60" s="264" t="str">
        <f t="shared" ca="1" si="1"/>
        <v>KR</v>
      </c>
      <c r="T60" s="264" t="str">
        <f ca="1">IF(B60="","",IF(ISERROR(MATCH($J60,SorP!$B$1:$B$6230,0)),"",INDIRECT("'SorP'!$A$"&amp;MATCH($J60,SorP!$B$1:$B$6230,0))))</f>
        <v>KR-28</v>
      </c>
      <c r="U60" s="299"/>
      <c r="V60" s="300">
        <f ca="1">IF(C60="",NA(),MATCH($B60&amp;$C60,'Smelter Look-up'!$J:$J,0))</f>
        <v>82</v>
      </c>
      <c r="W60" s="301"/>
      <c r="X60" s="301">
        <f t="shared" ca="1" si="2"/>
        <v>0</v>
      </c>
      <c r="Y60" s="301"/>
      <c r="Z60" s="301"/>
      <c r="AB60" s="303" t="str">
        <f t="shared" ca="1" si="3"/>
        <v>GoldHeeSung Metal Ltd.</v>
      </c>
    </row>
    <row r="61" spans="1:28" s="302" customFormat="1" ht="51">
      <c r="A61" s="249" t="s">
        <v>1067</v>
      </c>
      <c r="B61" s="250" t="str">
        <f ca="1">IF(LEN(A61)=0,"",INDEX('Smelter Look-up'!$A:$A,MATCH($A61,'Smelter Look-up'!$E:$E,0)))</f>
        <v>Gold</v>
      </c>
      <c r="C61" s="256" t="str">
        <f ca="1">IF(LEN(A61)=0,"",INDEX('Smelter Look-up'!$C:$C,MATCH($A61,'Smelter Look-up'!$E:$E,0)))</f>
        <v>Heimerle + Meule GmbH</v>
      </c>
      <c r="D61" s="250"/>
      <c r="E61" s="250" t="str">
        <f ca="1">IF(ISERROR($V61),"",OFFSET('Smelter Look-up'!$D$4,$V61-4,0)&amp;"")</f>
        <v>GERMANY</v>
      </c>
      <c r="F61" s="250" t="str">
        <f ca="1">IF(ISERROR($V61),"",OFFSET('Smelter Look-up'!$E$4,$V61-4,0))</f>
        <v>CID000694</v>
      </c>
      <c r="G61" s="250" t="str">
        <f ca="1">IF(C61=$X$4,"Enter smelter details", IF(ISERROR($V61),"",OFFSET('Smelter Look-up'!$F$4,$V61-4,0)))</f>
        <v>CFSI</v>
      </c>
      <c r="H61" s="251">
        <f ca="1">IF(ISERROR($V61),"",OFFSET('Smelter Look-up'!$G$4,$V61-4,0))</f>
        <v>0</v>
      </c>
      <c r="I61" s="252" t="str">
        <f ca="1">IF(ISERROR($V61),"",OFFSET('Smelter Look-up'!$H$4,$V61-4,0))</f>
        <v>Pforzheim</v>
      </c>
      <c r="J61" s="252" t="str">
        <f ca="1">IF(ISERROR($V61),"",OFFSET('Smelter Look-up'!$I$4,$V61-4,0))</f>
        <v>Baden-Württemberg</v>
      </c>
      <c r="K61" s="254"/>
      <c r="L61" s="254"/>
      <c r="M61" s="254"/>
      <c r="N61" s="254"/>
      <c r="O61" s="254"/>
      <c r="P61" s="253"/>
      <c r="Q61" s="255"/>
      <c r="R61" s="250" t="str">
        <f ca="1">IF(ISERROR($V61),"",OFFSET('Smelter Look-up'!$C$4,$V61-4,0)&amp;"")</f>
        <v>Heimerle + Meule GmbH</v>
      </c>
      <c r="S61" s="264" t="str">
        <f t="shared" ca="1" si="1"/>
        <v>DE</v>
      </c>
      <c r="T61" s="264" t="str">
        <f ca="1">IF(B61="","",IF(ISERROR(MATCH($J61,SorP!$B$1:$B$6230,0)),"",INDIRECT("'SorP'!$A$"&amp;MATCH($J61,SorP!$B$1:$B$6230,0))))</f>
        <v>DE-BW</v>
      </c>
      <c r="U61" s="299"/>
      <c r="V61" s="300">
        <f ca="1">IF(C61="",NA(),MATCH($B61&amp;$C61,'Smelter Look-up'!$J:$J,0))</f>
        <v>83</v>
      </c>
      <c r="W61" s="301"/>
      <c r="X61" s="301">
        <f t="shared" ca="1" si="2"/>
        <v>0</v>
      </c>
      <c r="Y61" s="301"/>
      <c r="Z61" s="301"/>
      <c r="AB61" s="303" t="str">
        <f t="shared" ca="1" si="3"/>
        <v>GoldHeimerle + Meule GmbH</v>
      </c>
    </row>
    <row r="62" spans="1:28" s="302" customFormat="1" ht="76.5">
      <c r="A62" s="249" t="s">
        <v>1068</v>
      </c>
      <c r="B62" s="250" t="str">
        <f ca="1">IF(LEN(A62)=0,"",INDEX('Smelter Look-up'!$A:$A,MATCH($A62,'Smelter Look-up'!$E:$E,0)))</f>
        <v>Gold</v>
      </c>
      <c r="C62" s="256" t="str">
        <f ca="1">IF(LEN(A62)=0,"",INDEX('Smelter Look-up'!$C:$C,MATCH($A62,'Smelter Look-up'!$E:$E,0)))</f>
        <v>Heraeus Metals Hong Kong Ltd.</v>
      </c>
      <c r="D62" s="250"/>
      <c r="E62" s="250" t="str">
        <f ca="1">IF(ISERROR($V62),"",OFFSET('Smelter Look-up'!$D$4,$V62-4,0)&amp;"")</f>
        <v>CHINA</v>
      </c>
      <c r="F62" s="250" t="str">
        <f ca="1">IF(ISERROR($V62),"",OFFSET('Smelter Look-up'!$E$4,$V62-4,0))</f>
        <v>CID000707</v>
      </c>
      <c r="G62" s="250" t="str">
        <f ca="1">IF(C62=$X$4,"Enter smelter details", IF(ISERROR($V62),"",OFFSET('Smelter Look-up'!$F$4,$V62-4,0)))</f>
        <v>CFSI</v>
      </c>
      <c r="H62" s="251">
        <f ca="1">IF(ISERROR($V62),"",OFFSET('Smelter Look-up'!$G$4,$V62-4,0))</f>
        <v>0</v>
      </c>
      <c r="I62" s="252" t="str">
        <f ca="1">IF(ISERROR($V62),"",OFFSET('Smelter Look-up'!$H$4,$V62-4,0))</f>
        <v>Fanling</v>
      </c>
      <c r="J62" s="252" t="str">
        <f ca="1">IF(ISERROR($V62),"",OFFSET('Smelter Look-up'!$I$4,$V62-4,0))</f>
        <v>Hong Kong</v>
      </c>
      <c r="K62" s="254"/>
      <c r="L62" s="254"/>
      <c r="M62" s="254"/>
      <c r="N62" s="254"/>
      <c r="O62" s="254"/>
      <c r="P62" s="253"/>
      <c r="Q62" s="255"/>
      <c r="R62" s="250" t="str">
        <f ca="1">IF(ISERROR($V62),"",OFFSET('Smelter Look-up'!$C$4,$V62-4,0)&amp;"")</f>
        <v>Heraeus Metals Hong Kong Ltd.</v>
      </c>
      <c r="S62" s="264" t="str">
        <f t="shared" ca="1" si="1"/>
        <v>CN</v>
      </c>
      <c r="T62" s="264" t="str">
        <f ca="1">IF(B62="","",IF(ISERROR(MATCH($J62,SorP!$B$1:$B$6230,0)),"",INDIRECT("'SorP'!$A$"&amp;MATCH($J62,SorP!$B$1:$B$6230,0))))</f>
        <v>CN-91</v>
      </c>
      <c r="U62" s="299"/>
      <c r="V62" s="300">
        <f ca="1">IF(C62="",NA(),MATCH($B62&amp;$C62,'Smelter Look-up'!$J:$J,0))</f>
        <v>88</v>
      </c>
      <c r="W62" s="301"/>
      <c r="X62" s="301">
        <f t="shared" ca="1" si="2"/>
        <v>0</v>
      </c>
      <c r="Y62" s="301"/>
      <c r="Z62" s="301"/>
      <c r="AB62" s="303" t="str">
        <f t="shared" ca="1" si="3"/>
        <v>GoldHeraeus Metals Hong Kong Ltd.</v>
      </c>
    </row>
    <row r="63" spans="1:28" s="302" customFormat="1" ht="76.5">
      <c r="A63" s="249" t="s">
        <v>1069</v>
      </c>
      <c r="B63" s="250" t="str">
        <f ca="1">IF(LEN(A63)=0,"",INDEX('Smelter Look-up'!$A:$A,MATCH($A63,'Smelter Look-up'!$E:$E,0)))</f>
        <v>Gold</v>
      </c>
      <c r="C63" s="256" t="str">
        <f ca="1">IF(LEN(A63)=0,"",INDEX('Smelter Look-up'!$C:$C,MATCH($A63,'Smelter Look-up'!$E:$E,0)))</f>
        <v>Heraeus Precious Metals GmbH &amp; Co. KG</v>
      </c>
      <c r="D63" s="250"/>
      <c r="E63" s="250" t="str">
        <f ca="1">IF(ISERROR($V63),"",OFFSET('Smelter Look-up'!$D$4,$V63-4,0)&amp;"")</f>
        <v>GERMANY</v>
      </c>
      <c r="F63" s="250" t="str">
        <f ca="1">IF(ISERROR($V63),"",OFFSET('Smelter Look-up'!$E$4,$V63-4,0))</f>
        <v>CID000711</v>
      </c>
      <c r="G63" s="250" t="str">
        <f ca="1">IF(C63=$X$4,"Enter smelter details", IF(ISERROR($V63),"",OFFSET('Smelter Look-up'!$F$4,$V63-4,0)))</f>
        <v>CFSI</v>
      </c>
      <c r="H63" s="251">
        <f ca="1">IF(ISERROR($V63),"",OFFSET('Smelter Look-up'!$G$4,$V63-4,0))</f>
        <v>0</v>
      </c>
      <c r="I63" s="252" t="str">
        <f ca="1">IF(ISERROR($V63),"",OFFSET('Smelter Look-up'!$H$4,$V63-4,0))</f>
        <v>Hanau</v>
      </c>
      <c r="J63" s="252" t="str">
        <f ca="1">IF(ISERROR($V63),"",OFFSET('Smelter Look-up'!$I$4,$V63-4,0))</f>
        <v>Hessen</v>
      </c>
      <c r="K63" s="254"/>
      <c r="L63" s="254"/>
      <c r="M63" s="254"/>
      <c r="N63" s="254"/>
      <c r="O63" s="254"/>
      <c r="P63" s="253"/>
      <c r="Q63" s="255"/>
      <c r="R63" s="250" t="str">
        <f ca="1">IF(ISERROR($V63),"",OFFSET('Smelter Look-up'!$C$4,$V63-4,0)&amp;"")</f>
        <v>Heraeus Precious Metals GmbH &amp; Co. KG</v>
      </c>
      <c r="S63" s="264" t="str">
        <f t="shared" ca="1" si="1"/>
        <v>DE</v>
      </c>
      <c r="T63" s="264" t="str">
        <f ca="1">IF(B63="","",IF(ISERROR(MATCH($J63,SorP!$B$1:$B$6230,0)),"",INDIRECT("'SorP'!$A$"&amp;MATCH($J63,SorP!$B$1:$B$6230,0))))</f>
        <v>DE-HE</v>
      </c>
      <c r="U63" s="299"/>
      <c r="V63" s="300">
        <f ca="1">IF(C63="",NA(),MATCH($B63&amp;$C63,'Smelter Look-up'!$J:$J,0))</f>
        <v>89</v>
      </c>
      <c r="W63" s="301"/>
      <c r="X63" s="301">
        <f t="shared" ca="1" si="2"/>
        <v>0</v>
      </c>
      <c r="Y63" s="301"/>
      <c r="Z63" s="301"/>
      <c r="AB63" s="303" t="str">
        <f t="shared" ca="1" si="3"/>
        <v>GoldHeraeus Precious Metals GmbH &amp; Co. KG</v>
      </c>
    </row>
    <row r="64" spans="1:28" s="302" customFormat="1" ht="76.5">
      <c r="A64" s="249" t="s">
        <v>1173</v>
      </c>
      <c r="B64" s="250" t="str">
        <f ca="1">IF(LEN(A64)=0,"",INDEX('Smelter Look-up'!$A:$A,MATCH($A64,'Smelter Look-up'!$E:$E,0)))</f>
        <v>Tin</v>
      </c>
      <c r="C64" s="256" t="str">
        <f ca="1">IF(LEN(A64)=0,"",INDEX('Smelter Look-up'!$C:$C,MATCH($A64,'Smelter Look-up'!$E:$E,0)))</f>
        <v>Huichang Jinshunda Tin Co., Ltd.</v>
      </c>
      <c r="D64" s="250"/>
      <c r="E64" s="250" t="str">
        <f ca="1">IF(ISERROR($V64),"",OFFSET('Smelter Look-up'!$D$4,$V64-4,0)&amp;"")</f>
        <v>CHINA</v>
      </c>
      <c r="F64" s="250" t="str">
        <f ca="1">IF(ISERROR($V64),"",OFFSET('Smelter Look-up'!$E$4,$V64-4,0))</f>
        <v>CID000760</v>
      </c>
      <c r="G64" s="250" t="str">
        <f ca="1">IF(C64=$X$4,"Enter smelter details", IF(ISERROR($V64),"",OFFSET('Smelter Look-up'!$F$4,$V64-4,0)))</f>
        <v>CFSI</v>
      </c>
      <c r="H64" s="251">
        <f ca="1">IF(ISERROR($V64),"",OFFSET('Smelter Look-up'!$G$4,$V64-4,0))</f>
        <v>0</v>
      </c>
      <c r="I64" s="252" t="str">
        <f ca="1">IF(ISERROR($V64),"",OFFSET('Smelter Look-up'!$H$4,$V64-4,0))</f>
        <v>Ganzhou</v>
      </c>
      <c r="J64" s="252" t="str">
        <f ca="1">IF(ISERROR($V64),"",OFFSET('Smelter Look-up'!$I$4,$V64-4,0))</f>
        <v>Jiangxi</v>
      </c>
      <c r="K64" s="254"/>
      <c r="L64" s="254"/>
      <c r="M64" s="254"/>
      <c r="N64" s="254"/>
      <c r="O64" s="254"/>
      <c r="P64" s="253"/>
      <c r="Q64" s="255"/>
      <c r="R64" s="250" t="str">
        <f ca="1">IF(ISERROR($V64),"",OFFSET('Smelter Look-up'!$C$4,$V64-4,0)&amp;"")</f>
        <v>Huichang Jinshunda Tin Co., Ltd.</v>
      </c>
      <c r="S64" s="264" t="str">
        <f t="shared" ca="1" si="1"/>
        <v>CN</v>
      </c>
      <c r="T64" s="264" t="str">
        <f ca="1">IF(B64="","",IF(ISERROR(MATCH($J64,SorP!$B$1:$B$6230,0)),"",INDIRECT("'SorP'!$A$"&amp;MATCH($J64,SorP!$B$1:$B$6230,0))))</f>
        <v>CN-36</v>
      </c>
      <c r="U64" s="299"/>
      <c r="V64" s="300">
        <f ca="1">IF(C64="",NA(),MATCH($B64&amp;$C64,'Smelter Look-up'!$J:$J,0))</f>
        <v>403</v>
      </c>
      <c r="W64" s="301"/>
      <c r="X64" s="301">
        <f t="shared" ca="1" si="2"/>
        <v>0</v>
      </c>
      <c r="Y64" s="301"/>
      <c r="Z64" s="301"/>
      <c r="AB64" s="303" t="str">
        <f t="shared" ca="1" si="3"/>
        <v>TinHuichang Jinshunda Tin Co., Ltd.</v>
      </c>
    </row>
    <row r="65" spans="1:28" s="302" customFormat="1" ht="89.25">
      <c r="A65" s="249" t="s">
        <v>1212</v>
      </c>
      <c r="B65" s="250" t="str">
        <f ca="1">IF(LEN(A65)=0,"",INDEX('Smelter Look-up'!$A:$A,MATCH($A65,'Smelter Look-up'!$E:$E,0)))</f>
        <v>Tungsten</v>
      </c>
      <c r="C65" s="256" t="str">
        <f ca="1">IF(LEN(A65)=0,"",INDEX('Smelter Look-up'!$C:$C,MATCH($A65,'Smelter Look-up'!$E:$E,0)))</f>
        <v>Hunan Chenzhou Mining Co., Ltd.</v>
      </c>
      <c r="D65" s="250"/>
      <c r="E65" s="250" t="str">
        <f ca="1">IF(ISERROR($V65),"",OFFSET('Smelter Look-up'!$D$4,$V65-4,0)&amp;"")</f>
        <v>CHINA</v>
      </c>
      <c r="F65" s="250" t="str">
        <f ca="1">IF(ISERROR($V65),"",OFFSET('Smelter Look-up'!$E$4,$V65-4,0))</f>
        <v>CID000766</v>
      </c>
      <c r="G65" s="250" t="str">
        <f ca="1">IF(C65=$X$4,"Enter smelter details", IF(ISERROR($V65),"",OFFSET('Smelter Look-up'!$F$4,$V65-4,0)))</f>
        <v>CFSI</v>
      </c>
      <c r="H65" s="251">
        <f ca="1">IF(ISERROR($V65),"",OFFSET('Smelter Look-up'!$G$4,$V65-4,0))</f>
        <v>0</v>
      </c>
      <c r="I65" s="252" t="str">
        <f ca="1">IF(ISERROR($V65),"",OFFSET('Smelter Look-up'!$H$4,$V65-4,0))</f>
        <v>Yuanling</v>
      </c>
      <c r="J65" s="252" t="str">
        <f ca="1">IF(ISERROR($V65),"",OFFSET('Smelter Look-up'!$I$4,$V65-4,0))</f>
        <v>Hunan</v>
      </c>
      <c r="K65" s="254"/>
      <c r="L65" s="254"/>
      <c r="M65" s="254"/>
      <c r="N65" s="254"/>
      <c r="O65" s="254"/>
      <c r="P65" s="253"/>
      <c r="Q65" s="255"/>
      <c r="R65" s="250" t="str">
        <f ca="1">IF(ISERROR($V65),"",OFFSET('Smelter Look-up'!$C$4,$V65-4,0)&amp;"")</f>
        <v>Hunan Chenzhou Mining Co., Ltd.</v>
      </c>
      <c r="S65" s="264" t="str">
        <f t="shared" ca="1" si="1"/>
        <v>CN</v>
      </c>
      <c r="T65" s="264" t="str">
        <f ca="1">IF(B65="","",IF(ISERROR(MATCH($J65,SorP!$B$1:$B$6230,0)),"",INDIRECT("'SorP'!$A$"&amp;MATCH($J65,SorP!$B$1:$B$6230,0))))</f>
        <v>CN-43</v>
      </c>
      <c r="U65" s="299"/>
      <c r="V65" s="300">
        <f ca="1">IF(C65="",NA(),MATCH($B65&amp;$C65,'Smelter Look-up'!$J:$J,0))</f>
        <v>531</v>
      </c>
      <c r="W65" s="301"/>
      <c r="X65" s="301">
        <f t="shared" ca="1" si="2"/>
        <v>0</v>
      </c>
      <c r="Y65" s="301"/>
      <c r="Z65" s="301"/>
      <c r="AB65" s="303" t="str">
        <f t="shared" ca="1" si="3"/>
        <v>TungstenHunan Chenzhou Mining Co., Ltd.</v>
      </c>
    </row>
    <row r="66" spans="1:28" s="302" customFormat="1" ht="89.25">
      <c r="A66" s="249" t="s">
        <v>1070</v>
      </c>
      <c r="B66" s="250" t="str">
        <f ca="1">IF(LEN(A66)=0,"",INDEX('Smelter Look-up'!$A:$A,MATCH($A66,'Smelter Look-up'!$E:$E,0)))</f>
        <v>Gold</v>
      </c>
      <c r="C66" s="256" t="str">
        <f ca="1">IF(LEN(A66)=0,"",INDEX('Smelter Look-up'!$C:$C,MATCH($A66,'Smelter Look-up'!$E:$E,0)))</f>
        <v>Hunan Chenzhou Mining Co., Ltd.</v>
      </c>
      <c r="D66" s="250"/>
      <c r="E66" s="250" t="str">
        <f ca="1">IF(ISERROR($V66),"",OFFSET('Smelter Look-up'!$D$4,$V66-4,0)&amp;"")</f>
        <v>CHINA</v>
      </c>
      <c r="F66" s="250" t="str">
        <f ca="1">IF(ISERROR($V66),"",OFFSET('Smelter Look-up'!$E$4,$V66-4,0))</f>
        <v>CID000767</v>
      </c>
      <c r="G66" s="250" t="str">
        <f ca="1">IF(C66=$X$4,"Enter smelter details", IF(ISERROR($V66),"",OFFSET('Smelter Look-up'!$F$4,$V66-4,0)))</f>
        <v>CFSI</v>
      </c>
      <c r="H66" s="251">
        <f ca="1">IF(ISERROR($V66),"",OFFSET('Smelter Look-up'!$G$4,$V66-4,0))</f>
        <v>0</v>
      </c>
      <c r="I66" s="252" t="str">
        <f ca="1">IF(ISERROR($V66),"",OFFSET('Smelter Look-up'!$H$4,$V66-4,0))</f>
        <v>Yuanling</v>
      </c>
      <c r="J66" s="252" t="str">
        <f ca="1">IF(ISERROR($V66),"",OFFSET('Smelter Look-up'!$I$4,$V66-4,0))</f>
        <v>Hunan</v>
      </c>
      <c r="K66" s="254"/>
      <c r="L66" s="254"/>
      <c r="M66" s="254"/>
      <c r="N66" s="254"/>
      <c r="O66" s="254"/>
      <c r="P66" s="253"/>
      <c r="Q66" s="255"/>
      <c r="R66" s="250" t="str">
        <f ca="1">IF(ISERROR($V66),"",OFFSET('Smelter Look-up'!$C$4,$V66-4,0)&amp;"")</f>
        <v>Hunan Chenzhou Mining Co., Ltd.</v>
      </c>
      <c r="S66" s="264" t="str">
        <f t="shared" ca="1" si="1"/>
        <v>CN</v>
      </c>
      <c r="T66" s="264" t="str">
        <f ca="1">IF(B66="","",IF(ISERROR(MATCH($J66,SorP!$B$1:$B$6230,0)),"",INDIRECT("'SorP'!$A$"&amp;MATCH($J66,SorP!$B$1:$B$6230,0))))</f>
        <v>CN-43</v>
      </c>
      <c r="U66" s="299"/>
      <c r="V66" s="300">
        <f ca="1">IF(C66="",NA(),MATCH($B66&amp;$C66,'Smelter Look-up'!$J:$J,0))</f>
        <v>90</v>
      </c>
      <c r="W66" s="301"/>
      <c r="X66" s="301">
        <f t="shared" ca="1" si="2"/>
        <v>0</v>
      </c>
      <c r="Y66" s="301"/>
      <c r="Z66" s="301"/>
      <c r="AB66" s="303" t="str">
        <f t="shared" ca="1" si="3"/>
        <v>GoldHunan Chenzhou Mining Co., Ltd.</v>
      </c>
    </row>
    <row r="67" spans="1:28" s="302" customFormat="1" ht="114.75">
      <c r="A67" s="249" t="s">
        <v>1213</v>
      </c>
      <c r="B67" s="250" t="str">
        <f ca="1">IF(LEN(A67)=0,"",INDEX('Smelter Look-up'!$A:$A,MATCH($A67,'Smelter Look-up'!$E:$E,0)))</f>
        <v>Tungsten</v>
      </c>
      <c r="C67" s="256" t="str">
        <f ca="1">IF(LEN(A67)=0,"",INDEX('Smelter Look-up'!$C:$C,MATCH($A67,'Smelter Look-up'!$E:$E,0)))</f>
        <v>Hunan Chunchang Nonferrous Metals Co., Ltd.</v>
      </c>
      <c r="D67" s="250"/>
      <c r="E67" s="250" t="str">
        <f ca="1">IF(ISERROR($V67),"",OFFSET('Smelter Look-up'!$D$4,$V67-4,0)&amp;"")</f>
        <v>CHINA</v>
      </c>
      <c r="F67" s="250" t="str">
        <f ca="1">IF(ISERROR($V67),"",OFFSET('Smelter Look-up'!$E$4,$V67-4,0))</f>
        <v>CID000769</v>
      </c>
      <c r="G67" s="250" t="str">
        <f ca="1">IF(C67=$X$4,"Enter smelter details", IF(ISERROR($V67),"",OFFSET('Smelter Look-up'!$F$4,$V67-4,0)))</f>
        <v>CFSI</v>
      </c>
      <c r="H67" s="251">
        <f ca="1">IF(ISERROR($V67),"",OFFSET('Smelter Look-up'!$G$4,$V67-4,0))</f>
        <v>0</v>
      </c>
      <c r="I67" s="252" t="str">
        <f ca="1">IF(ISERROR($V67),"",OFFSET('Smelter Look-up'!$H$4,$V67-4,0))</f>
        <v>Hengyang</v>
      </c>
      <c r="J67" s="252" t="str">
        <f ca="1">IF(ISERROR($V67),"",OFFSET('Smelter Look-up'!$I$4,$V67-4,0))</f>
        <v>Hunan</v>
      </c>
      <c r="K67" s="254"/>
      <c r="L67" s="254"/>
      <c r="M67" s="254"/>
      <c r="N67" s="254"/>
      <c r="O67" s="254"/>
      <c r="P67" s="253"/>
      <c r="Q67" s="255"/>
      <c r="R67" s="250" t="str">
        <f ca="1">IF(ISERROR($V67),"",OFFSET('Smelter Look-up'!$C$4,$V67-4,0)&amp;"")</f>
        <v>Hunan Chunchang Nonferrous Metals Co., Ltd.</v>
      </c>
      <c r="S67" s="264" t="str">
        <f t="shared" ca="1" si="1"/>
        <v>CN</v>
      </c>
      <c r="T67" s="264" t="str">
        <f ca="1">IF(B67="","",IF(ISERROR(MATCH($J67,SorP!$B$1:$B$6230,0)),"",INDIRECT("'SorP'!$A$"&amp;MATCH($J67,SorP!$B$1:$B$6230,0))))</f>
        <v>CN-43</v>
      </c>
      <c r="U67" s="299"/>
      <c r="V67" s="300">
        <f ca="1">IF(C67="",NA(),MATCH($B67&amp;$C67,'Smelter Look-up'!$J:$J,0))</f>
        <v>534</v>
      </c>
      <c r="W67" s="301"/>
      <c r="X67" s="301">
        <f t="shared" ca="1" si="2"/>
        <v>0</v>
      </c>
      <c r="Y67" s="301"/>
      <c r="Z67" s="301"/>
      <c r="AB67" s="303" t="str">
        <f t="shared" ca="1" si="3"/>
        <v>TungstenHunan Chunchang Nonferrous Metals Co., Ltd.</v>
      </c>
    </row>
    <row r="68" spans="1:28" s="302" customFormat="1" ht="51">
      <c r="A68" s="249" t="s">
        <v>1071</v>
      </c>
      <c r="B68" s="250" t="str">
        <f ca="1">IF(LEN(A68)=0,"",INDEX('Smelter Look-up'!$A:$A,MATCH($A68,'Smelter Look-up'!$E:$E,0)))</f>
        <v>Gold</v>
      </c>
      <c r="C68" s="256" t="str">
        <f ca="1">IF(LEN(A68)=0,"",INDEX('Smelter Look-up'!$C:$C,MATCH($A68,'Smelter Look-up'!$E:$E,0)))</f>
        <v>HwaSeong CJ CO., LTD.</v>
      </c>
      <c r="D68" s="250"/>
      <c r="E68" s="250" t="str">
        <f ca="1">IF(ISERROR($V68),"",OFFSET('Smelter Look-up'!$D$4,$V68-4,0)&amp;"")</f>
        <v>KOREA, REPUBLIC OF</v>
      </c>
      <c r="F68" s="250" t="str">
        <f ca="1">IF(ISERROR($V68),"",OFFSET('Smelter Look-up'!$E$4,$V68-4,0))</f>
        <v>CID000778</v>
      </c>
      <c r="G68" s="250" t="str">
        <f ca="1">IF(C68=$X$4,"Enter smelter details", IF(ISERROR($V68),"",OFFSET('Smelter Look-up'!$F$4,$V68-4,0)))</f>
        <v>CFSI</v>
      </c>
      <c r="H68" s="251">
        <f ca="1">IF(ISERROR($V68),"",OFFSET('Smelter Look-up'!$G$4,$V68-4,0))</f>
        <v>0</v>
      </c>
      <c r="I68" s="252" t="str">
        <f ca="1">IF(ISERROR($V68),"",OFFSET('Smelter Look-up'!$H$4,$V68-4,0))</f>
        <v>Danwon</v>
      </c>
      <c r="J68" s="252" t="str">
        <f ca="1">IF(ISERROR($V68),"",OFFSET('Smelter Look-up'!$I$4,$V68-4,0))</f>
        <v>Gyeonggi-do</v>
      </c>
      <c r="K68" s="254"/>
      <c r="L68" s="254"/>
      <c r="M68" s="254"/>
      <c r="N68" s="254"/>
      <c r="O68" s="254"/>
      <c r="P68" s="253"/>
      <c r="Q68" s="255"/>
      <c r="R68" s="250" t="str">
        <f ca="1">IF(ISERROR($V68),"",OFFSET('Smelter Look-up'!$C$4,$V68-4,0)&amp;"")</f>
        <v>HwaSeong CJ CO., LTD.</v>
      </c>
      <c r="S68" s="264" t="str">
        <f t="shared" ca="1" si="1"/>
        <v>KR</v>
      </c>
      <c r="T68" s="264" t="str">
        <f ca="1">IF(B68="","",IF(ISERROR(MATCH($J68,SorP!$B$1:$B$6230,0)),"",INDIRECT("'SorP'!$A$"&amp;MATCH($J68,SorP!$B$1:$B$6230,0))))</f>
        <v>KR-41</v>
      </c>
      <c r="U68" s="299"/>
      <c r="V68" s="300">
        <f ca="1">IF(C68="",NA(),MATCH($B68&amp;$C68,'Smelter Look-up'!$J:$J,0))</f>
        <v>93</v>
      </c>
      <c r="W68" s="301"/>
      <c r="X68" s="301">
        <f t="shared" ca="1" si="2"/>
        <v>0</v>
      </c>
      <c r="Y68" s="301"/>
      <c r="Z68" s="301"/>
      <c r="AB68" s="303" t="str">
        <f t="shared" ca="1" si="3"/>
        <v>GoldHwaSeong CJ CO., LTD.</v>
      </c>
    </row>
    <row r="69" spans="1:28" s="302" customFormat="1" ht="153">
      <c r="A69" s="249" t="s">
        <v>1072</v>
      </c>
      <c r="B69" s="250" t="str">
        <f ca="1">IF(LEN(A69)=0,"",INDEX('Smelter Look-up'!$A:$A,MATCH($A69,'Smelter Look-up'!$E:$E,0)))</f>
        <v>Gold</v>
      </c>
      <c r="C69" s="256" t="str">
        <f ca="1">IF(LEN(A69)=0,"",INDEX('Smelter Look-up'!$C:$C,MATCH($A69,'Smelter Look-up'!$E:$E,0)))</f>
        <v>Inner Mongolia Qiankun Gold and Silver Refinery Share Co., Ltd.</v>
      </c>
      <c r="D69" s="250"/>
      <c r="E69" s="250" t="str">
        <f ca="1">IF(ISERROR($V69),"",OFFSET('Smelter Look-up'!$D$4,$V69-4,0)&amp;"")</f>
        <v>CHINA</v>
      </c>
      <c r="F69" s="250" t="str">
        <f ca="1">IF(ISERROR($V69),"",OFFSET('Smelter Look-up'!$E$4,$V69-4,0))</f>
        <v>CID000801</v>
      </c>
      <c r="G69" s="250" t="str">
        <f ca="1">IF(C69=$X$4,"Enter smelter details", IF(ISERROR($V69),"",OFFSET('Smelter Look-up'!$F$4,$V69-4,0)))</f>
        <v>CFSI</v>
      </c>
      <c r="H69" s="251">
        <f ca="1">IF(ISERROR($V69),"",OFFSET('Smelter Look-up'!$G$4,$V69-4,0))</f>
        <v>0</v>
      </c>
      <c r="I69" s="252" t="str">
        <f ca="1">IF(ISERROR($V69),"",OFFSET('Smelter Look-up'!$H$4,$V69-4,0))</f>
        <v>Hohhot</v>
      </c>
      <c r="J69" s="252" t="str">
        <f ca="1">IF(ISERROR($V69),"",OFFSET('Smelter Look-up'!$I$4,$V69-4,0))</f>
        <v>Nei Mongol</v>
      </c>
      <c r="K69" s="254"/>
      <c r="L69" s="254"/>
      <c r="M69" s="254"/>
      <c r="N69" s="254"/>
      <c r="O69" s="254"/>
      <c r="P69" s="253"/>
      <c r="Q69" s="255"/>
      <c r="R69" s="250" t="str">
        <f ca="1">IF(ISERROR($V69),"",OFFSET('Smelter Look-up'!$C$4,$V69-4,0)&amp;"")</f>
        <v>Inner Mongolia Qiankun Gold and Silver Refinery Share Co., Ltd.</v>
      </c>
      <c r="S69" s="264" t="str">
        <f t="shared" ca="1" si="1"/>
        <v>CN</v>
      </c>
      <c r="T69" s="264" t="str">
        <f ca="1">IF(B69="","",IF(ISERROR(MATCH($J69,SorP!$B$1:$B$6230,0)),"",INDIRECT("'SorP'!$A$"&amp;MATCH($J69,SorP!$B$1:$B$6230,0))))</f>
        <v>CN-15</v>
      </c>
      <c r="U69" s="299"/>
      <c r="V69" s="300">
        <f ca="1">IF(C69="",NA(),MATCH($B69&amp;$C69,'Smelter Look-up'!$J:$J,0))</f>
        <v>94</v>
      </c>
      <c r="W69" s="301"/>
      <c r="X69" s="301">
        <f t="shared" ca="1" si="2"/>
        <v>0</v>
      </c>
      <c r="Y69" s="301"/>
      <c r="Z69" s="301"/>
      <c r="AB69" s="303" t="str">
        <f t="shared" ca="1" si="3"/>
        <v>GoldInner Mongolia Qiankun Gold and Silver Refinery Share Co., Ltd.</v>
      </c>
    </row>
    <row r="70" spans="1:28" s="302" customFormat="1" ht="76.5">
      <c r="A70" s="249" t="s">
        <v>1073</v>
      </c>
      <c r="B70" s="250" t="str">
        <f ca="1">IF(LEN(A70)=0,"",INDEX('Smelter Look-up'!$A:$A,MATCH($A70,'Smelter Look-up'!$E:$E,0)))</f>
        <v>Gold</v>
      </c>
      <c r="C70" s="256" t="str">
        <f ca="1">IF(LEN(A70)=0,"",INDEX('Smelter Look-up'!$C:$C,MATCH($A70,'Smelter Look-up'!$E:$E,0)))</f>
        <v>Ishifuku Metal Industry Co., Ltd.</v>
      </c>
      <c r="D70" s="250"/>
      <c r="E70" s="250" t="str">
        <f ca="1">IF(ISERROR($V70),"",OFFSET('Smelter Look-up'!$D$4,$V70-4,0)&amp;"")</f>
        <v>JAPAN</v>
      </c>
      <c r="F70" s="250" t="str">
        <f ca="1">IF(ISERROR($V70),"",OFFSET('Smelter Look-up'!$E$4,$V70-4,0))</f>
        <v>CID000807</v>
      </c>
      <c r="G70" s="250" t="str">
        <f ca="1">IF(C70=$X$4,"Enter smelter details", IF(ISERROR($V70),"",OFFSET('Smelter Look-up'!$F$4,$V70-4,0)))</f>
        <v>CFSI</v>
      </c>
      <c r="H70" s="251">
        <f ca="1">IF(ISERROR($V70),"",OFFSET('Smelter Look-up'!$G$4,$V70-4,0))</f>
        <v>0</v>
      </c>
      <c r="I70" s="252" t="str">
        <f ca="1">IF(ISERROR($V70),"",OFFSET('Smelter Look-up'!$H$4,$V70-4,0))</f>
        <v>Soka</v>
      </c>
      <c r="J70" s="252" t="str">
        <f ca="1">IF(ISERROR($V70),"",OFFSET('Smelter Look-up'!$I$4,$V70-4,0))</f>
        <v>Saitama</v>
      </c>
      <c r="K70" s="254"/>
      <c r="L70" s="254"/>
      <c r="M70" s="254"/>
      <c r="N70" s="254"/>
      <c r="O70" s="254"/>
      <c r="P70" s="253"/>
      <c r="Q70" s="255"/>
      <c r="R70" s="250" t="str">
        <f ca="1">IF(ISERROR($V70),"",OFFSET('Smelter Look-up'!$C$4,$V70-4,0)&amp;"")</f>
        <v>Ishifuku Metal Industry Co., Ltd.</v>
      </c>
      <c r="S70" s="264" t="str">
        <f t="shared" ref="S70:S133" ca="1" si="4">IF(B70="","",IF(ISERROR(MATCH($E70,CL,0)),"Unknown",INDIRECT("'C'!$A$"&amp;MATCH($E70,CL,0)+1)))</f>
        <v>JP</v>
      </c>
      <c r="T70" s="264" t="str">
        <f ca="1">IF(B70="","",IF(ISERROR(MATCH($J70,SorP!$B$1:$B$6230,0)),"",INDIRECT("'SorP'!$A$"&amp;MATCH($J70,SorP!$B$1:$B$6230,0))))</f>
        <v>JP-11</v>
      </c>
      <c r="U70" s="299"/>
      <c r="V70" s="300">
        <f ca="1">IF(C70="",NA(),MATCH($B70&amp;$C70,'Smelter Look-up'!$J:$J,0))</f>
        <v>95</v>
      </c>
      <c r="W70" s="301"/>
      <c r="X70" s="301">
        <f t="shared" ref="X70:X133" ca="1" si="5">IF(AND(C70="Smelter not listed",OR(LEN(D70)=0,LEN(E70)=0)),1,0)</f>
        <v>0</v>
      </c>
      <c r="Y70" s="301"/>
      <c r="Z70" s="301"/>
      <c r="AB70" s="303" t="str">
        <f t="shared" ref="AB70:AB133" ca="1" si="6">B70&amp;C70</f>
        <v>GoldIshifuku Metal Industry Co., Ltd.</v>
      </c>
    </row>
    <row r="71" spans="1:28" s="302" customFormat="1" ht="51">
      <c r="A71" s="249" t="s">
        <v>1074</v>
      </c>
      <c r="B71" s="250" t="str">
        <f ca="1">IF(LEN(A71)=0,"",INDEX('Smelter Look-up'!$A:$A,MATCH($A71,'Smelter Look-up'!$E:$E,0)))</f>
        <v>Gold</v>
      </c>
      <c r="C71" s="256" t="str">
        <f ca="1">IF(LEN(A71)=0,"",INDEX('Smelter Look-up'!$C:$C,MATCH($A71,'Smelter Look-up'!$E:$E,0)))</f>
        <v>Istanbul Gold Refinery</v>
      </c>
      <c r="D71" s="250"/>
      <c r="E71" s="250" t="str">
        <f ca="1">IF(ISERROR($V71),"",OFFSET('Smelter Look-up'!$D$4,$V71-4,0)&amp;"")</f>
        <v>TURKEY</v>
      </c>
      <c r="F71" s="250" t="str">
        <f ca="1">IF(ISERROR($V71),"",OFFSET('Smelter Look-up'!$E$4,$V71-4,0))</f>
        <v>CID000814</v>
      </c>
      <c r="G71" s="250" t="str">
        <f ca="1">IF(C71=$X$4,"Enter smelter details", IF(ISERROR($V71),"",OFFSET('Smelter Look-up'!$F$4,$V71-4,0)))</f>
        <v>CFSI</v>
      </c>
      <c r="H71" s="251">
        <f ca="1">IF(ISERROR($V71),"",OFFSET('Smelter Look-up'!$G$4,$V71-4,0))</f>
        <v>0</v>
      </c>
      <c r="I71" s="252" t="str">
        <f ca="1">IF(ISERROR($V71),"",OFFSET('Smelter Look-up'!$H$4,$V71-4,0))</f>
        <v>Kuyumcukent</v>
      </c>
      <c r="J71" s="252" t="str">
        <f ca="1">IF(ISERROR($V71),"",OFFSET('Smelter Look-up'!$I$4,$V71-4,0))</f>
        <v>İstanbul</v>
      </c>
      <c r="K71" s="254"/>
      <c r="L71" s="254"/>
      <c r="M71" s="254"/>
      <c r="N71" s="254"/>
      <c r="O71" s="254"/>
      <c r="P71" s="253"/>
      <c r="Q71" s="255"/>
      <c r="R71" s="250" t="str">
        <f ca="1">IF(ISERROR($V71),"",OFFSET('Smelter Look-up'!$C$4,$V71-4,0)&amp;"")</f>
        <v>Istanbul Gold Refinery</v>
      </c>
      <c r="S71" s="264" t="str">
        <f t="shared" ca="1" si="4"/>
        <v>TR</v>
      </c>
      <c r="T71" s="264" t="str">
        <f ca="1">IF(B71="","",IF(ISERROR(MATCH($J71,SorP!$B$1:$B$6230,0)),"",INDIRECT("'SorP'!$A$"&amp;MATCH($J71,SorP!$B$1:$B$6230,0))))</f>
        <v>TR-34</v>
      </c>
      <c r="U71" s="299"/>
      <c r="V71" s="300">
        <f ca="1">IF(C71="",NA(),MATCH($B71&amp;$C71,'Smelter Look-up'!$J:$J,0))</f>
        <v>96</v>
      </c>
      <c r="W71" s="301"/>
      <c r="X71" s="301">
        <f t="shared" ca="1" si="5"/>
        <v>0</v>
      </c>
      <c r="Y71" s="301"/>
      <c r="Z71" s="301"/>
      <c r="AB71" s="303" t="str">
        <f t="shared" ca="1" si="6"/>
        <v>GoldIstanbul Gold Refinery</v>
      </c>
    </row>
    <row r="72" spans="1:28" s="302" customFormat="1" ht="25.5">
      <c r="A72" s="249" t="s">
        <v>1075</v>
      </c>
      <c r="B72" s="250" t="str">
        <f ca="1">IF(LEN(A72)=0,"",INDEX('Smelter Look-up'!$A:$A,MATCH($A72,'Smelter Look-up'!$E:$E,0)))</f>
        <v>Gold</v>
      </c>
      <c r="C72" s="256" t="str">
        <f ca="1">IF(LEN(A72)=0,"",INDEX('Smelter Look-up'!$C:$C,MATCH($A72,'Smelter Look-up'!$E:$E,0)))</f>
        <v>Japan Mint</v>
      </c>
      <c r="D72" s="250"/>
      <c r="E72" s="250" t="str">
        <f ca="1">IF(ISERROR($V72),"",OFFSET('Smelter Look-up'!$D$4,$V72-4,0)&amp;"")</f>
        <v>JAPAN</v>
      </c>
      <c r="F72" s="250" t="str">
        <f ca="1">IF(ISERROR($V72),"",OFFSET('Smelter Look-up'!$E$4,$V72-4,0))</f>
        <v>CID000823</v>
      </c>
      <c r="G72" s="250" t="str">
        <f ca="1">IF(C72=$X$4,"Enter smelter details", IF(ISERROR($V72),"",OFFSET('Smelter Look-up'!$F$4,$V72-4,0)))</f>
        <v>CFSI</v>
      </c>
      <c r="H72" s="251">
        <f ca="1">IF(ISERROR($V72),"",OFFSET('Smelter Look-up'!$G$4,$V72-4,0))</f>
        <v>0</v>
      </c>
      <c r="I72" s="252" t="str">
        <f ca="1">IF(ISERROR($V72),"",OFFSET('Smelter Look-up'!$H$4,$V72-4,0))</f>
        <v>Osaka</v>
      </c>
      <c r="J72" s="252" t="str">
        <f ca="1">IF(ISERROR($V72),"",OFFSET('Smelter Look-up'!$I$4,$V72-4,0))</f>
        <v>Osaka</v>
      </c>
      <c r="K72" s="254"/>
      <c r="L72" s="254"/>
      <c r="M72" s="254"/>
      <c r="N72" s="254"/>
      <c r="O72" s="254"/>
      <c r="P72" s="253"/>
      <c r="Q72" s="255"/>
      <c r="R72" s="250" t="str">
        <f ca="1">IF(ISERROR($V72),"",OFFSET('Smelter Look-up'!$C$4,$V72-4,0)&amp;"")</f>
        <v>Japan Mint</v>
      </c>
      <c r="S72" s="264" t="str">
        <f t="shared" ca="1" si="4"/>
        <v>JP</v>
      </c>
      <c r="T72" s="264" t="str">
        <f ca="1">IF(B72="","",IF(ISERROR(MATCH($J72,SorP!$B$1:$B$6230,0)),"",INDIRECT("'SorP'!$A$"&amp;MATCH($J72,SorP!$B$1:$B$6230,0))))</f>
        <v>JP-27</v>
      </c>
      <c r="U72" s="299"/>
      <c r="V72" s="300">
        <f ca="1">IF(C72="",NA(),MATCH($B72&amp;$C72,'Smelter Look-up'!$J:$J,0))</f>
        <v>98</v>
      </c>
      <c r="W72" s="301"/>
      <c r="X72" s="301">
        <f t="shared" ca="1" si="5"/>
        <v>0</v>
      </c>
      <c r="Y72" s="301"/>
      <c r="Z72" s="301"/>
      <c r="AB72" s="303" t="str">
        <f t="shared" ca="1" si="6"/>
        <v>GoldJapan Mint</v>
      </c>
    </row>
    <row r="73" spans="1:28" s="302" customFormat="1" ht="76.5">
      <c r="A73" s="249" t="s">
        <v>1214</v>
      </c>
      <c r="B73" s="250" t="str">
        <f ca="1">IF(LEN(A73)=0,"",INDEX('Smelter Look-up'!$A:$A,MATCH($A73,'Smelter Look-up'!$E:$E,0)))</f>
        <v>Tungsten</v>
      </c>
      <c r="C73" s="256" t="str">
        <f ca="1">IF(LEN(A73)=0,"",INDEX('Smelter Look-up'!$C:$C,MATCH($A73,'Smelter Look-up'!$E:$E,0)))</f>
        <v>Japan New Metals Co., Ltd.</v>
      </c>
      <c r="D73" s="250"/>
      <c r="E73" s="250" t="str">
        <f ca="1">IF(ISERROR($V73),"",OFFSET('Smelter Look-up'!$D$4,$V73-4,0)&amp;"")</f>
        <v>JAPAN</v>
      </c>
      <c r="F73" s="250" t="str">
        <f ca="1">IF(ISERROR($V73),"",OFFSET('Smelter Look-up'!$E$4,$V73-4,0))</f>
        <v>CID000825</v>
      </c>
      <c r="G73" s="250" t="str">
        <f ca="1">IF(C73=$X$4,"Enter smelter details", IF(ISERROR($V73),"",OFFSET('Smelter Look-up'!$F$4,$V73-4,0)))</f>
        <v>CFSI</v>
      </c>
      <c r="H73" s="251">
        <f ca="1">IF(ISERROR($V73),"",OFFSET('Smelter Look-up'!$G$4,$V73-4,0))</f>
        <v>0</v>
      </c>
      <c r="I73" s="252" t="str">
        <f ca="1">IF(ISERROR($V73),"",OFFSET('Smelter Look-up'!$H$4,$V73-4,0))</f>
        <v>Akita City</v>
      </c>
      <c r="J73" s="252" t="str">
        <f ca="1">IF(ISERROR($V73),"",OFFSET('Smelter Look-up'!$I$4,$V73-4,0))</f>
        <v>Akita</v>
      </c>
      <c r="K73" s="254"/>
      <c r="L73" s="254"/>
      <c r="M73" s="254"/>
      <c r="N73" s="254"/>
      <c r="O73" s="254"/>
      <c r="P73" s="253"/>
      <c r="Q73" s="255"/>
      <c r="R73" s="250" t="str">
        <f ca="1">IF(ISERROR($V73),"",OFFSET('Smelter Look-up'!$C$4,$V73-4,0)&amp;"")</f>
        <v>Japan New Metals Co., Ltd.</v>
      </c>
      <c r="S73" s="264" t="str">
        <f t="shared" ca="1" si="4"/>
        <v>JP</v>
      </c>
      <c r="T73" s="264" t="str">
        <f ca="1">IF(B73="","",IF(ISERROR(MATCH($J73,SorP!$B$1:$B$6230,0)),"",INDIRECT("'SorP'!$A$"&amp;MATCH($J73,SorP!$B$1:$B$6230,0))))</f>
        <v>JP-05</v>
      </c>
      <c r="U73" s="299"/>
      <c r="V73" s="300">
        <f ca="1">IF(C73="",NA(),MATCH($B73&amp;$C73,'Smelter Look-up'!$J:$J,0))</f>
        <v>537</v>
      </c>
      <c r="W73" s="301"/>
      <c r="X73" s="301">
        <f t="shared" ca="1" si="5"/>
        <v>0</v>
      </c>
      <c r="Y73" s="301"/>
      <c r="Z73" s="301"/>
      <c r="AB73" s="303" t="str">
        <f t="shared" ca="1" si="6"/>
        <v>TungstenJapan New Metals Co., Ltd.</v>
      </c>
    </row>
    <row r="74" spans="1:28" s="302" customFormat="1" ht="63.75">
      <c r="A74" s="249" t="s">
        <v>1076</v>
      </c>
      <c r="B74" s="250" t="str">
        <f ca="1">IF(LEN(A74)=0,"",INDEX('Smelter Look-up'!$A:$A,MATCH($A74,'Smelter Look-up'!$E:$E,0)))</f>
        <v>Gold</v>
      </c>
      <c r="C74" s="256" t="str">
        <f ca="1">IF(LEN(A74)=0,"",INDEX('Smelter Look-up'!$C:$C,MATCH($A74,'Smelter Look-up'!$E:$E,0)))</f>
        <v>Jiangxi Copper Co., Ltd.</v>
      </c>
      <c r="D74" s="250"/>
      <c r="E74" s="250" t="str">
        <f ca="1">IF(ISERROR($V74),"",OFFSET('Smelter Look-up'!$D$4,$V74-4,0)&amp;"")</f>
        <v>CHINA</v>
      </c>
      <c r="F74" s="250" t="str">
        <f ca="1">IF(ISERROR($V74),"",OFFSET('Smelter Look-up'!$E$4,$V74-4,0))</f>
        <v>CID000855</v>
      </c>
      <c r="G74" s="250" t="str">
        <f ca="1">IF(C74=$X$4,"Enter smelter details", IF(ISERROR($V74),"",OFFSET('Smelter Look-up'!$F$4,$V74-4,0)))</f>
        <v>CFSI</v>
      </c>
      <c r="H74" s="251">
        <f ca="1">IF(ISERROR($V74),"",OFFSET('Smelter Look-up'!$G$4,$V74-4,0))</f>
        <v>0</v>
      </c>
      <c r="I74" s="252" t="str">
        <f ca="1">IF(ISERROR($V74),"",OFFSET('Smelter Look-up'!$H$4,$V74-4,0))</f>
        <v>Guixi City</v>
      </c>
      <c r="J74" s="252" t="str">
        <f ca="1">IF(ISERROR($V74),"",OFFSET('Smelter Look-up'!$I$4,$V74-4,0))</f>
        <v>Jiangxi</v>
      </c>
      <c r="K74" s="254"/>
      <c r="L74" s="254"/>
      <c r="M74" s="254"/>
      <c r="N74" s="254"/>
      <c r="O74" s="254"/>
      <c r="P74" s="253"/>
      <c r="Q74" s="255"/>
      <c r="R74" s="250" t="str">
        <f ca="1">IF(ISERROR($V74),"",OFFSET('Smelter Look-up'!$C$4,$V74-4,0)&amp;"")</f>
        <v>Jiangxi Copper Co., Ltd.</v>
      </c>
      <c r="S74" s="264" t="str">
        <f t="shared" ca="1" si="4"/>
        <v>CN</v>
      </c>
      <c r="T74" s="264" t="str">
        <f ca="1">IF(B74="","",IF(ISERROR(MATCH($J74,SorP!$B$1:$B$6230,0)),"",INDIRECT("'SorP'!$A$"&amp;MATCH($J74,SorP!$B$1:$B$6230,0))))</f>
        <v>CN-36</v>
      </c>
      <c r="U74" s="299"/>
      <c r="V74" s="300">
        <f ca="1">IF(C74="",NA(),MATCH($B74&amp;$C74,'Smelter Look-up'!$J:$J,0))</f>
        <v>100</v>
      </c>
      <c r="W74" s="301"/>
      <c r="X74" s="301">
        <f t="shared" ca="1" si="5"/>
        <v>0</v>
      </c>
      <c r="Y74" s="301"/>
      <c r="Z74" s="301"/>
      <c r="AB74" s="303" t="str">
        <f t="shared" ca="1" si="6"/>
        <v>GoldJiangxi Copper Co., Ltd.</v>
      </c>
    </row>
    <row r="75" spans="1:28" s="302" customFormat="1" ht="114.75">
      <c r="A75" s="249" t="s">
        <v>1215</v>
      </c>
      <c r="B75" s="250" t="str">
        <f ca="1">IF(LEN(A75)=0,"",INDEX('Smelter Look-up'!$A:$A,MATCH($A75,'Smelter Look-up'!$E:$E,0)))</f>
        <v>Tungsten</v>
      </c>
      <c r="C75" s="256" t="str">
        <f ca="1">IF(LEN(A75)=0,"",INDEX('Smelter Look-up'!$C:$C,MATCH($A75,'Smelter Look-up'!$E:$E,0)))</f>
        <v>Ganzhou Huaxing Tungsten Products Co., Ltd.</v>
      </c>
      <c r="D75" s="250"/>
      <c r="E75" s="250" t="str">
        <f ca="1">IF(ISERROR($V75),"",OFFSET('Smelter Look-up'!$D$4,$V75-4,0)&amp;"")</f>
        <v>CHINA</v>
      </c>
      <c r="F75" s="250" t="str">
        <f ca="1">IF(ISERROR($V75),"",OFFSET('Smelter Look-up'!$E$4,$V75-4,0))</f>
        <v>CID000875</v>
      </c>
      <c r="G75" s="250" t="str">
        <f ca="1">IF(C75=$X$4,"Enter smelter details", IF(ISERROR($V75),"",OFFSET('Smelter Look-up'!$F$4,$V75-4,0)))</f>
        <v>CFSI</v>
      </c>
      <c r="H75" s="251">
        <f ca="1">IF(ISERROR($V75),"",OFFSET('Smelter Look-up'!$G$4,$V75-4,0))</f>
        <v>0</v>
      </c>
      <c r="I75" s="252" t="str">
        <f ca="1">IF(ISERROR($V75),"",OFFSET('Smelter Look-up'!$H$4,$V75-4,0))</f>
        <v>Ganzhou</v>
      </c>
      <c r="J75" s="252" t="str">
        <f ca="1">IF(ISERROR($V75),"",OFFSET('Smelter Look-up'!$I$4,$V75-4,0))</f>
        <v>Jiangxi</v>
      </c>
      <c r="K75" s="254"/>
      <c r="L75" s="254"/>
      <c r="M75" s="254"/>
      <c r="N75" s="254"/>
      <c r="O75" s="254"/>
      <c r="P75" s="253"/>
      <c r="Q75" s="255"/>
      <c r="R75" s="250" t="str">
        <f ca="1">IF(ISERROR($V75),"",OFFSET('Smelter Look-up'!$C$4,$V75-4,0)&amp;"")</f>
        <v>Ganzhou Huaxing Tungsten Products Co., Ltd.</v>
      </c>
      <c r="S75" s="264" t="str">
        <f t="shared" ca="1" si="4"/>
        <v>CN</v>
      </c>
      <c r="T75" s="264" t="str">
        <f ca="1">IF(B75="","",IF(ISERROR(MATCH($J75,SorP!$B$1:$B$6230,0)),"",INDIRECT("'SorP'!$A$"&amp;MATCH($J75,SorP!$B$1:$B$6230,0))))</f>
        <v>CN-36</v>
      </c>
      <c r="U75" s="299"/>
      <c r="V75" s="300">
        <f ca="1">IF(C75="",NA(),MATCH($B75&amp;$C75,'Smelter Look-up'!$J:$J,0))</f>
        <v>520</v>
      </c>
      <c r="W75" s="301"/>
      <c r="X75" s="301">
        <f t="shared" ca="1" si="5"/>
        <v>0</v>
      </c>
      <c r="Y75" s="301"/>
      <c r="Z75" s="301"/>
      <c r="AB75" s="303" t="str">
        <f t="shared" ca="1" si="6"/>
        <v>TungstenGanzhou Huaxing Tungsten Products Co., Ltd.</v>
      </c>
    </row>
    <row r="76" spans="1:28" s="302" customFormat="1" ht="102">
      <c r="A76" s="249" t="s">
        <v>1148</v>
      </c>
      <c r="B76" s="250" t="str">
        <f ca="1">IF(LEN(A76)=0,"",INDEX('Smelter Look-up'!$A:$A,MATCH($A76,'Smelter Look-up'!$E:$E,0)))</f>
        <v>Tantalum</v>
      </c>
      <c r="C76" s="256" t="str">
        <f ca="1">IF(LEN(A76)=0,"",INDEX('Smelter Look-up'!$C:$C,MATCH($A76,'Smelter Look-up'!$E:$E,0)))</f>
        <v>JiuJiang JinXin Nonferrous Metals Co., Ltd.</v>
      </c>
      <c r="D76" s="250"/>
      <c r="E76" s="250" t="str">
        <f ca="1">IF(ISERROR($V76),"",OFFSET('Smelter Look-up'!$D$4,$V76-4,0)&amp;"")</f>
        <v>CHINA</v>
      </c>
      <c r="F76" s="250" t="str">
        <f ca="1">IF(ISERROR($V76),"",OFFSET('Smelter Look-up'!$E$4,$V76-4,0))</f>
        <v>CID000914</v>
      </c>
      <c r="G76" s="250" t="str">
        <f ca="1">IF(C76=$X$4,"Enter smelter details", IF(ISERROR($V76),"",OFFSET('Smelter Look-up'!$F$4,$V76-4,0)))</f>
        <v>CFSI</v>
      </c>
      <c r="H76" s="251">
        <f ca="1">IF(ISERROR($V76),"",OFFSET('Smelter Look-up'!$G$4,$V76-4,0))</f>
        <v>0</v>
      </c>
      <c r="I76" s="252" t="str">
        <f ca="1">IF(ISERROR($V76),"",OFFSET('Smelter Look-up'!$H$4,$V76-4,0))</f>
        <v>Jiujiang</v>
      </c>
      <c r="J76" s="252" t="str">
        <f ca="1">IF(ISERROR($V76),"",OFFSET('Smelter Look-up'!$I$4,$V76-4,0))</f>
        <v>Jiangxi</v>
      </c>
      <c r="K76" s="254"/>
      <c r="L76" s="254"/>
      <c r="M76" s="254"/>
      <c r="N76" s="254"/>
      <c r="O76" s="254"/>
      <c r="P76" s="253"/>
      <c r="Q76" s="255"/>
      <c r="R76" s="250" t="str">
        <f ca="1">IF(ISERROR($V76),"",OFFSET('Smelter Look-up'!$C$4,$V76-4,0)&amp;"")</f>
        <v>JiuJiang JinXin Nonferrous Metals Co., Ltd.</v>
      </c>
      <c r="S76" s="264" t="str">
        <f t="shared" ca="1" si="4"/>
        <v>CN</v>
      </c>
      <c r="T76" s="264" t="str">
        <f ca="1">IF(B76="","",IF(ISERROR(MATCH($J76,SorP!$B$1:$B$6230,0)),"",INDIRECT("'SorP'!$A$"&amp;MATCH($J76,SorP!$B$1:$B$6230,0))))</f>
        <v>CN-36</v>
      </c>
      <c r="U76" s="299"/>
      <c r="V76" s="300">
        <f ca="1">IF(C76="",NA(),MATCH($B76&amp;$C76,'Smelter Look-up'!$J:$J,0))</f>
        <v>306</v>
      </c>
      <c r="W76" s="301"/>
      <c r="X76" s="301">
        <f t="shared" ca="1" si="5"/>
        <v>0</v>
      </c>
      <c r="Y76" s="301"/>
      <c r="Z76" s="301"/>
      <c r="AB76" s="303" t="str">
        <f t="shared" ca="1" si="6"/>
        <v>TantalumJiuJiang JinXin Nonferrous Metals Co., Ltd.</v>
      </c>
    </row>
    <row r="77" spans="1:28" s="302" customFormat="1" ht="140.25">
      <c r="A77" s="249" t="s">
        <v>1149</v>
      </c>
      <c r="B77" s="250" t="str">
        <f ca="1">IF(LEN(A77)=0,"",INDEX('Smelter Look-up'!$A:$A,MATCH($A77,'Smelter Look-up'!$E:$E,0)))</f>
        <v>Tantalum</v>
      </c>
      <c r="C77" s="256" t="str">
        <f ca="1">IF(LEN(A77)=0,"",INDEX('Smelter Look-up'!$C:$C,MATCH($A77,'Smelter Look-up'!$E:$E,0)))</f>
        <v>Jiujiang Nonferrous Metals Smelting Company Limited</v>
      </c>
      <c r="D77" s="250"/>
      <c r="E77" s="250" t="str">
        <f ca="1">IF(ISERROR($V77),"",OFFSET('Smelter Look-up'!$D$4,$V77-4,0)&amp;"")</f>
        <v>CHINA</v>
      </c>
      <c r="F77" s="250" t="str">
        <f ca="1">IF(ISERROR($V77),"",OFFSET('Smelter Look-up'!$E$4,$V77-4,0))</f>
        <v>CID000917</v>
      </c>
      <c r="G77" s="250" t="str">
        <f ca="1">IF(C77=$X$4,"Enter smelter details", IF(ISERROR($V77),"",OFFSET('Smelter Look-up'!$F$4,$V77-4,0)))</f>
        <v>CFSI</v>
      </c>
      <c r="H77" s="251">
        <f ca="1">IF(ISERROR($V77),"",OFFSET('Smelter Look-up'!$G$4,$V77-4,0))</f>
        <v>0</v>
      </c>
      <c r="I77" s="252" t="str">
        <f ca="1">IF(ISERROR($V77),"",OFFSET('Smelter Look-up'!$H$4,$V77-4,0))</f>
        <v>Jiujiang</v>
      </c>
      <c r="J77" s="252" t="str">
        <f ca="1">IF(ISERROR($V77),"",OFFSET('Smelter Look-up'!$I$4,$V77-4,0))</f>
        <v>Jiangxi</v>
      </c>
      <c r="K77" s="254"/>
      <c r="L77" s="254"/>
      <c r="M77" s="254"/>
      <c r="N77" s="254"/>
      <c r="O77" s="254"/>
      <c r="P77" s="253"/>
      <c r="Q77" s="255"/>
      <c r="R77" s="250" t="str">
        <f ca="1">IF(ISERROR($V77),"",OFFSET('Smelter Look-up'!$C$4,$V77-4,0)&amp;"")</f>
        <v>Jiujiang Nonferrous Metals Smelting Company Limited</v>
      </c>
      <c r="S77" s="264" t="str">
        <f t="shared" ca="1" si="4"/>
        <v>CN</v>
      </c>
      <c r="T77" s="264" t="str">
        <f ca="1">IF(B77="","",IF(ISERROR(MATCH($J77,SorP!$B$1:$B$6230,0)),"",INDIRECT("'SorP'!$A$"&amp;MATCH($J77,SorP!$B$1:$B$6230,0))))</f>
        <v>CN-36</v>
      </c>
      <c r="U77" s="299"/>
      <c r="V77" s="300">
        <f ca="1">IF(C77="",NA(),MATCH($B77&amp;$C77,'Smelter Look-up'!$J:$J,0))</f>
        <v>307</v>
      </c>
      <c r="W77" s="301"/>
      <c r="X77" s="301">
        <f t="shared" ca="1" si="5"/>
        <v>0</v>
      </c>
      <c r="Y77" s="301"/>
      <c r="Z77" s="301"/>
      <c r="AB77" s="303" t="str">
        <f t="shared" ca="1" si="6"/>
        <v>TantalumJiujiang Nonferrous Metals Smelting Company Limited</v>
      </c>
    </row>
    <row r="78" spans="1:28" s="302" customFormat="1" ht="63.75">
      <c r="A78" s="249" t="s">
        <v>1077</v>
      </c>
      <c r="B78" s="250" t="str">
        <f ca="1">IF(LEN(A78)=0,"",INDEX('Smelter Look-up'!$A:$A,MATCH($A78,'Smelter Look-up'!$E:$E,0)))</f>
        <v>Gold</v>
      </c>
      <c r="C78" s="256" t="str">
        <f ca="1">IF(LEN(A78)=0,"",INDEX('Smelter Look-up'!$C:$C,MATCH($A78,'Smelter Look-up'!$E:$E,0)))</f>
        <v>Asahi Refining USA Inc.</v>
      </c>
      <c r="D78" s="250"/>
      <c r="E78" s="250" t="str">
        <f ca="1">IF(ISERROR($V78),"",OFFSET('Smelter Look-up'!$D$4,$V78-4,0)&amp;"")</f>
        <v>UNITED STATES OF AMERICA</v>
      </c>
      <c r="F78" s="250" t="str">
        <f ca="1">IF(ISERROR($V78),"",OFFSET('Smelter Look-up'!$E$4,$V78-4,0))</f>
        <v>CID000920</v>
      </c>
      <c r="G78" s="250" t="str">
        <f ca="1">IF(C78=$X$4,"Enter smelter details", IF(ISERROR($V78),"",OFFSET('Smelter Look-up'!$F$4,$V78-4,0)))</f>
        <v>CFSI</v>
      </c>
      <c r="H78" s="251">
        <f ca="1">IF(ISERROR($V78),"",OFFSET('Smelter Look-up'!$G$4,$V78-4,0))</f>
        <v>0</v>
      </c>
      <c r="I78" s="252" t="str">
        <f ca="1">IF(ISERROR($V78),"",OFFSET('Smelter Look-up'!$H$4,$V78-4,0))</f>
        <v>Salt Lake City</v>
      </c>
      <c r="J78" s="252" t="str">
        <f ca="1">IF(ISERROR($V78),"",OFFSET('Smelter Look-up'!$I$4,$V78-4,0))</f>
        <v>Utah</v>
      </c>
      <c r="K78" s="254"/>
      <c r="L78" s="254"/>
      <c r="M78" s="254"/>
      <c r="N78" s="254"/>
      <c r="O78" s="254"/>
      <c r="P78" s="253"/>
      <c r="Q78" s="255"/>
      <c r="R78" s="250" t="str">
        <f ca="1">IF(ISERROR($V78),"",OFFSET('Smelter Look-up'!$C$4,$V78-4,0)&amp;"")</f>
        <v>Asahi Refining USA Inc.</v>
      </c>
      <c r="S78" s="264" t="str">
        <f t="shared" ca="1" si="4"/>
        <v>US</v>
      </c>
      <c r="T78" s="264" t="str">
        <f ca="1">IF(B78="","",IF(ISERROR(MATCH($J78,SorP!$B$1:$B$6230,0)),"",INDIRECT("'SorP'!$A$"&amp;MATCH($J78,SorP!$B$1:$B$6230,0))))</f>
        <v>US-UT</v>
      </c>
      <c r="U78" s="299"/>
      <c r="V78" s="300">
        <f ca="1">IF(C78="",NA(),MATCH($B78&amp;$C78,'Smelter Look-up'!$J:$J,0))</f>
        <v>25</v>
      </c>
      <c r="W78" s="301"/>
      <c r="X78" s="301">
        <f t="shared" ca="1" si="5"/>
        <v>0</v>
      </c>
      <c r="Y78" s="301"/>
      <c r="Z78" s="301"/>
      <c r="AB78" s="303" t="str">
        <f t="shared" ca="1" si="6"/>
        <v>GoldAsahi Refining USA Inc.</v>
      </c>
    </row>
    <row r="79" spans="1:28" s="302" customFormat="1" ht="63.75">
      <c r="A79" s="249" t="s">
        <v>1078</v>
      </c>
      <c r="B79" s="250" t="str">
        <f ca="1">IF(LEN(A79)=0,"",INDEX('Smelter Look-up'!$A:$A,MATCH($A79,'Smelter Look-up'!$E:$E,0)))</f>
        <v>Gold</v>
      </c>
      <c r="C79" s="256" t="str">
        <f ca="1">IF(LEN(A79)=0,"",INDEX('Smelter Look-up'!$C:$C,MATCH($A79,'Smelter Look-up'!$E:$E,0)))</f>
        <v>Asahi Refining Canada Ltd.</v>
      </c>
      <c r="D79" s="250"/>
      <c r="E79" s="250" t="str">
        <f ca="1">IF(ISERROR($V79),"",OFFSET('Smelter Look-up'!$D$4,$V79-4,0)&amp;"")</f>
        <v>CANADA</v>
      </c>
      <c r="F79" s="250" t="str">
        <f ca="1">IF(ISERROR($V79),"",OFFSET('Smelter Look-up'!$E$4,$V79-4,0))</f>
        <v>CID000924</v>
      </c>
      <c r="G79" s="250" t="str">
        <f ca="1">IF(C79=$X$4,"Enter smelter details", IF(ISERROR($V79),"",OFFSET('Smelter Look-up'!$F$4,$V79-4,0)))</f>
        <v>CFSI</v>
      </c>
      <c r="H79" s="251">
        <f ca="1">IF(ISERROR($V79),"",OFFSET('Smelter Look-up'!$G$4,$V79-4,0))</f>
        <v>0</v>
      </c>
      <c r="I79" s="252" t="str">
        <f ca="1">IF(ISERROR($V79),"",OFFSET('Smelter Look-up'!$H$4,$V79-4,0))</f>
        <v>Brampton</v>
      </c>
      <c r="J79" s="252" t="str">
        <f ca="1">IF(ISERROR($V79),"",OFFSET('Smelter Look-up'!$I$4,$V79-4,0))</f>
        <v>Ontario</v>
      </c>
      <c r="K79" s="254"/>
      <c r="L79" s="254"/>
      <c r="M79" s="254"/>
      <c r="N79" s="254"/>
      <c r="O79" s="254"/>
      <c r="P79" s="253"/>
      <c r="Q79" s="255"/>
      <c r="R79" s="250" t="str">
        <f ca="1">IF(ISERROR($V79),"",OFFSET('Smelter Look-up'!$C$4,$V79-4,0)&amp;"")</f>
        <v>Asahi Refining Canada Ltd.</v>
      </c>
      <c r="S79" s="264" t="str">
        <f t="shared" ca="1" si="4"/>
        <v>CA</v>
      </c>
      <c r="T79" s="264" t="str">
        <f ca="1">IF(B79="","",IF(ISERROR(MATCH($J79,SorP!$B$1:$B$6230,0)),"",INDIRECT("'SorP'!$A$"&amp;MATCH($J79,SorP!$B$1:$B$6230,0))))</f>
        <v>CA-ON</v>
      </c>
      <c r="U79" s="299"/>
      <c r="V79" s="300">
        <f ca="1">IF(C79="",NA(),MATCH($B79&amp;$C79,'Smelter Look-up'!$J:$J,0))</f>
        <v>24</v>
      </c>
      <c r="W79" s="301"/>
      <c r="X79" s="301">
        <f t="shared" ca="1" si="5"/>
        <v>0</v>
      </c>
      <c r="Y79" s="301"/>
      <c r="Z79" s="301"/>
      <c r="AB79" s="303" t="str">
        <f t="shared" ca="1" si="6"/>
        <v>GoldAsahi Refining Canada Ltd.</v>
      </c>
    </row>
    <row r="80" spans="1:28" s="302" customFormat="1" ht="102">
      <c r="A80" s="249" t="s">
        <v>1079</v>
      </c>
      <c r="B80" s="250" t="str">
        <f ca="1">IF(LEN(A80)=0,"",INDEX('Smelter Look-up'!$A:$A,MATCH($A80,'Smelter Look-up'!$E:$E,0)))</f>
        <v>Gold</v>
      </c>
      <c r="C80" s="256" t="str">
        <f ca="1">IF(LEN(A80)=0,"",INDEX('Smelter Look-up'!$C:$C,MATCH($A80,'Smelter Look-up'!$E:$E,0)))</f>
        <v>JSC Ekaterinburg Non-Ferrous Metal Processing Plant</v>
      </c>
      <c r="D80" s="250"/>
      <c r="E80" s="250" t="str">
        <f ca="1">IF(ISERROR($V80),"",OFFSET('Smelter Look-up'!$D$4,$V80-4,0)&amp;"")</f>
        <v>RUSSIAN FEDERATION</v>
      </c>
      <c r="F80" s="250" t="str">
        <f ca="1">IF(ISERROR($V80),"",OFFSET('Smelter Look-up'!$E$4,$V80-4,0))</f>
        <v>CID000927</v>
      </c>
      <c r="G80" s="250" t="str">
        <f ca="1">IF(C80=$X$4,"Enter smelter details", IF(ISERROR($V80),"",OFFSET('Smelter Look-up'!$F$4,$V80-4,0)))</f>
        <v>CFSI</v>
      </c>
      <c r="H80" s="251">
        <f ca="1">IF(ISERROR($V80),"",OFFSET('Smelter Look-up'!$G$4,$V80-4,0))</f>
        <v>0</v>
      </c>
      <c r="I80" s="252" t="str">
        <f ca="1">IF(ISERROR($V80),"",OFFSET('Smelter Look-up'!$H$4,$V80-4,0))</f>
        <v>Verkhnyaya Pyshma</v>
      </c>
      <c r="J80" s="252" t="str">
        <f ca="1">IF(ISERROR($V80),"",OFFSET('Smelter Look-up'!$I$4,$V80-4,0))</f>
        <v>Sverdlovskaya oblast'</v>
      </c>
      <c r="K80" s="254"/>
      <c r="L80" s="254"/>
      <c r="M80" s="254"/>
      <c r="N80" s="254"/>
      <c r="O80" s="254"/>
      <c r="P80" s="253"/>
      <c r="Q80" s="255"/>
      <c r="R80" s="250" t="str">
        <f ca="1">IF(ISERROR($V80),"",OFFSET('Smelter Look-up'!$C$4,$V80-4,0)&amp;"")</f>
        <v>JSC Ekaterinburg Non-Ferrous Metal Processing Plant</v>
      </c>
      <c r="S80" s="264" t="str">
        <f t="shared" ca="1" si="4"/>
        <v>RU</v>
      </c>
      <c r="T80" s="264" t="str">
        <f ca="1">IF(B80="","",IF(ISERROR(MATCH($J80,SorP!$B$1:$B$6230,0)),"",INDIRECT("'SorP'!$A$"&amp;MATCH($J80,SorP!$B$1:$B$6230,0))))</f>
        <v>RU-SVE</v>
      </c>
      <c r="U80" s="299"/>
      <c r="V80" s="300">
        <f ca="1">IF(C80="",NA(),MATCH($B80&amp;$C80,'Smelter Look-up'!$J:$J,0))</f>
        <v>105</v>
      </c>
      <c r="W80" s="301"/>
      <c r="X80" s="301">
        <f t="shared" ca="1" si="5"/>
        <v>0</v>
      </c>
      <c r="Y80" s="301"/>
      <c r="Z80" s="301"/>
      <c r="AB80" s="303" t="str">
        <f t="shared" ca="1" si="6"/>
        <v>GoldJSC Ekaterinburg Non-Ferrous Metal Processing Plant</v>
      </c>
    </row>
    <row r="81" spans="1:28" s="302" customFormat="1" ht="38.25">
      <c r="A81" s="249" t="s">
        <v>1080</v>
      </c>
      <c r="B81" s="250" t="str">
        <f ca="1">IF(LEN(A81)=0,"",INDEX('Smelter Look-up'!$A:$A,MATCH($A81,'Smelter Look-up'!$E:$E,0)))</f>
        <v>Gold</v>
      </c>
      <c r="C81" s="256" t="str">
        <f ca="1">IF(LEN(A81)=0,"",INDEX('Smelter Look-up'!$C:$C,MATCH($A81,'Smelter Look-up'!$E:$E,0)))</f>
        <v>JSC Uralelectromed</v>
      </c>
      <c r="D81" s="250"/>
      <c r="E81" s="250" t="str">
        <f ca="1">IF(ISERROR($V81),"",OFFSET('Smelter Look-up'!$D$4,$V81-4,0)&amp;"")</f>
        <v>RUSSIAN FEDERATION</v>
      </c>
      <c r="F81" s="250" t="str">
        <f ca="1">IF(ISERROR($V81),"",OFFSET('Smelter Look-up'!$E$4,$V81-4,0))</f>
        <v>CID000929</v>
      </c>
      <c r="G81" s="250" t="str">
        <f ca="1">IF(C81=$X$4,"Enter smelter details", IF(ISERROR($V81),"",OFFSET('Smelter Look-up'!$F$4,$V81-4,0)))</f>
        <v>CFSI</v>
      </c>
      <c r="H81" s="251">
        <f ca="1">IF(ISERROR($V81),"",OFFSET('Smelter Look-up'!$G$4,$V81-4,0))</f>
        <v>0</v>
      </c>
      <c r="I81" s="252" t="str">
        <f ca="1">IF(ISERROR($V81),"",OFFSET('Smelter Look-up'!$H$4,$V81-4,0))</f>
        <v>Verkhnyaya Pyshma</v>
      </c>
      <c r="J81" s="252" t="str">
        <f ca="1">IF(ISERROR($V81),"",OFFSET('Smelter Look-up'!$I$4,$V81-4,0))</f>
        <v>Sverdlovskaya oblast'</v>
      </c>
      <c r="K81" s="254"/>
      <c r="L81" s="254"/>
      <c r="M81" s="254"/>
      <c r="N81" s="254"/>
      <c r="O81" s="254"/>
      <c r="P81" s="253"/>
      <c r="Q81" s="255"/>
      <c r="R81" s="250" t="str">
        <f ca="1">IF(ISERROR($V81),"",OFFSET('Smelter Look-up'!$C$4,$V81-4,0)&amp;"")</f>
        <v>JSC Uralelectromed</v>
      </c>
      <c r="S81" s="264" t="str">
        <f t="shared" ca="1" si="4"/>
        <v>RU</v>
      </c>
      <c r="T81" s="264" t="str">
        <f ca="1">IF(B81="","",IF(ISERROR(MATCH($J81,SorP!$B$1:$B$6230,0)),"",INDIRECT("'SorP'!$A$"&amp;MATCH($J81,SorP!$B$1:$B$6230,0))))</f>
        <v>RU-SVE</v>
      </c>
      <c r="U81" s="299"/>
      <c r="V81" s="300">
        <f ca="1">IF(C81="",NA(),MATCH($B81&amp;$C81,'Smelter Look-up'!$J:$J,0))</f>
        <v>106</v>
      </c>
      <c r="W81" s="301"/>
      <c r="X81" s="301">
        <f t="shared" ca="1" si="5"/>
        <v>0</v>
      </c>
      <c r="Y81" s="301"/>
      <c r="Z81" s="301"/>
      <c r="AB81" s="303" t="str">
        <f t="shared" ca="1" si="6"/>
        <v>GoldJSC Uralelectromed</v>
      </c>
    </row>
    <row r="82" spans="1:28" s="302" customFormat="1" ht="76.5">
      <c r="A82" s="249" t="s">
        <v>1081</v>
      </c>
      <c r="B82" s="250" t="str">
        <f ca="1">IF(LEN(A82)=0,"",INDEX('Smelter Look-up'!$A:$A,MATCH($A82,'Smelter Look-up'!$E:$E,0)))</f>
        <v>Gold</v>
      </c>
      <c r="C82" s="256" t="str">
        <f ca="1">IF(LEN(A82)=0,"",INDEX('Smelter Look-up'!$C:$C,MATCH($A82,'Smelter Look-up'!$E:$E,0)))</f>
        <v>JX Nippon Mining &amp; Metals Co., Ltd.</v>
      </c>
      <c r="D82" s="250"/>
      <c r="E82" s="250" t="str">
        <f ca="1">IF(ISERROR($V82),"",OFFSET('Smelter Look-up'!$D$4,$V82-4,0)&amp;"")</f>
        <v>JAPAN</v>
      </c>
      <c r="F82" s="250" t="str">
        <f ca="1">IF(ISERROR($V82),"",OFFSET('Smelter Look-up'!$E$4,$V82-4,0))</f>
        <v>CID000937</v>
      </c>
      <c r="G82" s="250" t="str">
        <f ca="1">IF(C82=$X$4,"Enter smelter details", IF(ISERROR($V82),"",OFFSET('Smelter Look-up'!$F$4,$V82-4,0)))</f>
        <v>CFSI</v>
      </c>
      <c r="H82" s="251">
        <f ca="1">IF(ISERROR($V82),"",OFFSET('Smelter Look-up'!$G$4,$V82-4,0))</f>
        <v>0</v>
      </c>
      <c r="I82" s="252" t="str">
        <f ca="1">IF(ISERROR($V82),"",OFFSET('Smelter Look-up'!$H$4,$V82-4,0))</f>
        <v>Ōita</v>
      </c>
      <c r="J82" s="252" t="str">
        <f ca="1">IF(ISERROR($V82),"",OFFSET('Smelter Look-up'!$I$4,$V82-4,0))</f>
        <v>Ôita</v>
      </c>
      <c r="K82" s="254"/>
      <c r="L82" s="254"/>
      <c r="M82" s="254"/>
      <c r="N82" s="254"/>
      <c r="O82" s="254"/>
      <c r="P82" s="253"/>
      <c r="Q82" s="255"/>
      <c r="R82" s="250" t="str">
        <f ca="1">IF(ISERROR($V82),"",OFFSET('Smelter Look-up'!$C$4,$V82-4,0)&amp;"")</f>
        <v>JX Nippon Mining &amp; Metals Co., Ltd.</v>
      </c>
      <c r="S82" s="264" t="str">
        <f t="shared" ca="1" si="4"/>
        <v>JP</v>
      </c>
      <c r="T82" s="264" t="str">
        <f ca="1">IF(B82="","",IF(ISERROR(MATCH($J82,SorP!$B$1:$B$6230,0)),"",INDIRECT("'SorP'!$A$"&amp;MATCH($J82,SorP!$B$1:$B$6230,0))))</f>
        <v>JP-44</v>
      </c>
      <c r="U82" s="299"/>
      <c r="V82" s="300">
        <f ca="1">IF(C82="",NA(),MATCH($B82&amp;$C82,'Smelter Look-up'!$J:$J,0))</f>
        <v>107</v>
      </c>
      <c r="W82" s="301"/>
      <c r="X82" s="301">
        <f t="shared" ca="1" si="5"/>
        <v>0</v>
      </c>
      <c r="Y82" s="301"/>
      <c r="Z82" s="301"/>
      <c r="AB82" s="303" t="str">
        <f t="shared" ca="1" si="6"/>
        <v>GoldJX Nippon Mining &amp; Metals Co., Ltd.</v>
      </c>
    </row>
    <row r="83" spans="1:28" s="302" customFormat="1" ht="89.25">
      <c r="A83" s="249" t="s">
        <v>1174</v>
      </c>
      <c r="B83" s="250" t="str">
        <f ca="1">IF(LEN(A83)=0,"",INDEX('Smelter Look-up'!$A:$A,MATCH($A83,'Smelter Look-up'!$E:$E,0)))</f>
        <v>Tin</v>
      </c>
      <c r="C83" s="256" t="str">
        <f ca="1">IF(LEN(A83)=0,"",INDEX('Smelter Look-up'!$C:$C,MATCH($A83,'Smelter Look-up'!$E:$E,0)))</f>
        <v>Gejiu Kai Meng Industry and Trade LLC</v>
      </c>
      <c r="D83" s="250"/>
      <c r="E83" s="250" t="str">
        <f ca="1">IF(ISERROR($V83),"",OFFSET('Smelter Look-up'!$D$4,$V83-4,0)&amp;"")</f>
        <v>CHINA</v>
      </c>
      <c r="F83" s="250" t="str">
        <f ca="1">IF(ISERROR($V83),"",OFFSET('Smelter Look-up'!$E$4,$V83-4,0))</f>
        <v>CID000942</v>
      </c>
      <c r="G83" s="250" t="str">
        <f ca="1">IF(C83=$X$4,"Enter smelter details", IF(ISERROR($V83),"",OFFSET('Smelter Look-up'!$F$4,$V83-4,0)))</f>
        <v>CFSI</v>
      </c>
      <c r="H83" s="251">
        <f ca="1">IF(ISERROR($V83),"",OFFSET('Smelter Look-up'!$G$4,$V83-4,0))</f>
        <v>0</v>
      </c>
      <c r="I83" s="252" t="str">
        <f ca="1">IF(ISERROR($V83),"",OFFSET('Smelter Look-up'!$H$4,$V83-4,0))</f>
        <v>Gejiu</v>
      </c>
      <c r="J83" s="252" t="str">
        <f ca="1">IF(ISERROR($V83),"",OFFSET('Smelter Look-up'!$I$4,$V83-4,0))</f>
        <v>Yunnan</v>
      </c>
      <c r="K83" s="254"/>
      <c r="L83" s="254"/>
      <c r="M83" s="254"/>
      <c r="N83" s="254"/>
      <c r="O83" s="254"/>
      <c r="P83" s="253"/>
      <c r="Q83" s="255"/>
      <c r="R83" s="250" t="str">
        <f ca="1">IF(ISERROR($V83),"",OFFSET('Smelter Look-up'!$C$4,$V83-4,0)&amp;"")</f>
        <v>Gejiu Kai Meng Industry and Trade LLC</v>
      </c>
      <c r="S83" s="264" t="str">
        <f t="shared" ca="1" si="4"/>
        <v>CN</v>
      </c>
      <c r="T83" s="264" t="str">
        <f ca="1">IF(B83="","",IF(ISERROR(MATCH($J83,SorP!$B$1:$B$6230,0)),"",INDIRECT("'SorP'!$A$"&amp;MATCH($J83,SorP!$B$1:$B$6230,0))))</f>
        <v>CN-53</v>
      </c>
      <c r="U83" s="299"/>
      <c r="V83" s="300">
        <f ca="1">IF(C83="",NA(),MATCH($B83&amp;$C83,'Smelter Look-up'!$J:$J,0))</f>
        <v>390</v>
      </c>
      <c r="W83" s="301"/>
      <c r="X83" s="301">
        <f t="shared" ca="1" si="5"/>
        <v>0</v>
      </c>
      <c r="Y83" s="301"/>
      <c r="Z83" s="301"/>
      <c r="AB83" s="303" t="str">
        <f t="shared" ca="1" si="6"/>
        <v>TinGejiu Kai Meng Industry and Trade LLC</v>
      </c>
    </row>
    <row r="84" spans="1:28" s="302" customFormat="1" ht="51">
      <c r="A84" s="249" t="s">
        <v>3238</v>
      </c>
      <c r="B84" s="250" t="str">
        <f ca="1">IF(LEN(A84)=0,"",INDEX('Smelter Look-up'!$A:$A,MATCH($A84,'Smelter Look-up'!$E:$E,0)))</f>
        <v>Gold</v>
      </c>
      <c r="C84" s="256" t="str">
        <f ca="1">IF(LEN(A84)=0,"",INDEX('Smelter Look-up'!$C:$C,MATCH($A84,'Smelter Look-up'!$E:$E,0)))</f>
        <v>Kazakhmys Smelting LLC</v>
      </c>
      <c r="D84" s="250"/>
      <c r="E84" s="250" t="str">
        <f ca="1">IF(ISERROR($V84),"",OFFSET('Smelter Look-up'!$D$4,$V84-4,0)&amp;"")</f>
        <v>KAZAKHSTAN</v>
      </c>
      <c r="F84" s="250" t="str">
        <f ca="1">IF(ISERROR($V84),"",OFFSET('Smelter Look-up'!$E$4,$V84-4,0))</f>
        <v>CID000956</v>
      </c>
      <c r="G84" s="250" t="str">
        <f ca="1">IF(C84=$X$4,"Enter smelter details", IF(ISERROR($V84),"",OFFSET('Smelter Look-up'!$F$4,$V84-4,0)))</f>
        <v>CFSI</v>
      </c>
      <c r="H84" s="251">
        <f ca="1">IF(ISERROR($V84),"",OFFSET('Smelter Look-up'!$G$4,$V84-4,0))</f>
        <v>0</v>
      </c>
      <c r="I84" s="252" t="str">
        <f ca="1">IF(ISERROR($V84),"",OFFSET('Smelter Look-up'!$H$4,$V84-4,0))</f>
        <v>Balkhash</v>
      </c>
      <c r="J84" s="252" t="str">
        <f ca="1">IF(ISERROR($V84),"",OFFSET('Smelter Look-up'!$I$4,$V84-4,0))</f>
        <v>Qaraghandy oblysy</v>
      </c>
      <c r="K84" s="254"/>
      <c r="L84" s="254"/>
      <c r="M84" s="254"/>
      <c r="N84" s="254"/>
      <c r="O84" s="254"/>
      <c r="P84" s="253"/>
      <c r="Q84" s="255"/>
      <c r="R84" s="250" t="str">
        <f ca="1">IF(ISERROR($V84),"",OFFSET('Smelter Look-up'!$C$4,$V84-4,0)&amp;"")</f>
        <v>Kazakhmys Smelting LLC</v>
      </c>
      <c r="S84" s="264" t="str">
        <f t="shared" ca="1" si="4"/>
        <v>KZ</v>
      </c>
      <c r="T84" s="264" t="str">
        <f ca="1">IF(B84="","",IF(ISERROR(MATCH($J84,SorP!$B$1:$B$6230,0)),"",INDIRECT("'SorP'!$A$"&amp;MATCH($J84,SorP!$B$1:$B$6230,0))))</f>
        <v>KZ-KAR</v>
      </c>
      <c r="U84" s="299"/>
      <c r="V84" s="300">
        <f ca="1">IF(C84="",NA(),MATCH($B84&amp;$C84,'Smelter Look-up'!$J:$J,0))</f>
        <v>109</v>
      </c>
      <c r="W84" s="301"/>
      <c r="X84" s="301">
        <f t="shared" ca="1" si="5"/>
        <v>0</v>
      </c>
      <c r="Y84" s="301"/>
      <c r="Z84" s="301"/>
      <c r="AB84" s="303" t="str">
        <f t="shared" ca="1" si="6"/>
        <v>GoldKazakhmys Smelting LLC</v>
      </c>
    </row>
    <row r="85" spans="1:28" s="302" customFormat="1" ht="25.5">
      <c r="A85" s="249" t="s">
        <v>1082</v>
      </c>
      <c r="B85" s="250" t="str">
        <f ca="1">IF(LEN(A85)=0,"",INDEX('Smelter Look-up'!$A:$A,MATCH($A85,'Smelter Look-up'!$E:$E,0)))</f>
        <v>Gold</v>
      </c>
      <c r="C85" s="256" t="str">
        <f ca="1">IF(LEN(A85)=0,"",INDEX('Smelter Look-up'!$C:$C,MATCH($A85,'Smelter Look-up'!$E:$E,0)))</f>
        <v>Kazzinc</v>
      </c>
      <c r="D85" s="250"/>
      <c r="E85" s="250" t="str">
        <f ca="1">IF(ISERROR($V85),"",OFFSET('Smelter Look-up'!$D$4,$V85-4,0)&amp;"")</f>
        <v>KAZAKHSTAN</v>
      </c>
      <c r="F85" s="250" t="str">
        <f ca="1">IF(ISERROR($V85),"",OFFSET('Smelter Look-up'!$E$4,$V85-4,0))</f>
        <v>CID000957</v>
      </c>
      <c r="G85" s="250" t="str">
        <f ca="1">IF(C85=$X$4,"Enter smelter details", IF(ISERROR($V85),"",OFFSET('Smelter Look-up'!$F$4,$V85-4,0)))</f>
        <v>CFSI</v>
      </c>
      <c r="H85" s="251">
        <f ca="1">IF(ISERROR($V85),"",OFFSET('Smelter Look-up'!$G$4,$V85-4,0))</f>
        <v>0</v>
      </c>
      <c r="I85" s="252" t="str">
        <f ca="1">IF(ISERROR($V85),"",OFFSET('Smelter Look-up'!$H$4,$V85-4,0))</f>
        <v>Ust-Kamenogorsk</v>
      </c>
      <c r="J85" s="252" t="str">
        <f ca="1">IF(ISERROR($V85),"",OFFSET('Smelter Look-up'!$I$4,$V85-4,0))</f>
        <v>Qaraghandy oblysy</v>
      </c>
      <c r="K85" s="254"/>
      <c r="L85" s="254"/>
      <c r="M85" s="254"/>
      <c r="N85" s="254"/>
      <c r="O85" s="254"/>
      <c r="P85" s="253"/>
      <c r="Q85" s="255"/>
      <c r="R85" s="250" t="str">
        <f ca="1">IF(ISERROR($V85),"",OFFSET('Smelter Look-up'!$C$4,$V85-4,0)&amp;"")</f>
        <v>Kazzinc</v>
      </c>
      <c r="S85" s="264" t="str">
        <f t="shared" ca="1" si="4"/>
        <v>KZ</v>
      </c>
      <c r="T85" s="264" t="str">
        <f ca="1">IF(B85="","",IF(ISERROR(MATCH($J85,SorP!$B$1:$B$6230,0)),"",INDIRECT("'SorP'!$A$"&amp;MATCH($J85,SorP!$B$1:$B$6230,0))))</f>
        <v>KZ-KAR</v>
      </c>
      <c r="U85" s="299"/>
      <c r="V85" s="300">
        <f ca="1">IF(C85="",NA(),MATCH($B85&amp;$C85,'Smelter Look-up'!$J:$J,0))</f>
        <v>110</v>
      </c>
      <c r="W85" s="301"/>
      <c r="X85" s="301">
        <f t="shared" ca="1" si="5"/>
        <v>0</v>
      </c>
      <c r="Y85" s="301"/>
      <c r="Z85" s="301"/>
      <c r="AB85" s="303" t="str">
        <f t="shared" ca="1" si="6"/>
        <v>GoldKazzinc</v>
      </c>
    </row>
    <row r="86" spans="1:28" s="302" customFormat="1" ht="51">
      <c r="A86" s="249" t="s">
        <v>1216</v>
      </c>
      <c r="B86" s="250" t="str">
        <f ca="1">IF(LEN(A86)=0,"",INDEX('Smelter Look-up'!$A:$A,MATCH($A86,'Smelter Look-up'!$E:$E,0)))</f>
        <v>Tungsten</v>
      </c>
      <c r="C86" s="256" t="str">
        <f ca="1">IF(LEN(A86)=0,"",INDEX('Smelter Look-up'!$C:$C,MATCH($A86,'Smelter Look-up'!$E:$E,0)))</f>
        <v>Kennametal Fallon</v>
      </c>
      <c r="D86" s="250"/>
      <c r="E86" s="250" t="str">
        <f ca="1">IF(ISERROR($V86),"",OFFSET('Smelter Look-up'!$D$4,$V86-4,0)&amp;"")</f>
        <v>UNITED STATES OF AMERICA</v>
      </c>
      <c r="F86" s="250" t="str">
        <f ca="1">IF(ISERROR($V86),"",OFFSET('Smelter Look-up'!$E$4,$V86-4,0))</f>
        <v>CID000966</v>
      </c>
      <c r="G86" s="250" t="str">
        <f ca="1">IF(C86=$X$4,"Enter smelter details", IF(ISERROR($V86),"",OFFSET('Smelter Look-up'!$F$4,$V86-4,0)))</f>
        <v>CFSI</v>
      </c>
      <c r="H86" s="251">
        <f ca="1">IF(ISERROR($V86),"",OFFSET('Smelter Look-up'!$G$4,$V86-4,0))</f>
        <v>0</v>
      </c>
      <c r="I86" s="252" t="str">
        <f ca="1">IF(ISERROR($V86),"",OFFSET('Smelter Look-up'!$H$4,$V86-4,0))</f>
        <v>Fallon</v>
      </c>
      <c r="J86" s="252" t="str">
        <f ca="1">IF(ISERROR($V86),"",OFFSET('Smelter Look-up'!$I$4,$V86-4,0))</f>
        <v>Nevada</v>
      </c>
      <c r="K86" s="254"/>
      <c r="L86" s="254"/>
      <c r="M86" s="254"/>
      <c r="N86" s="254"/>
      <c r="O86" s="254"/>
      <c r="P86" s="253"/>
      <c r="Q86" s="255"/>
      <c r="R86" s="250" t="str">
        <f ca="1">IF(ISERROR($V86),"",OFFSET('Smelter Look-up'!$C$4,$V86-4,0)&amp;"")</f>
        <v>Kennametal Fallon</v>
      </c>
      <c r="S86" s="264" t="str">
        <f t="shared" ca="1" si="4"/>
        <v>US</v>
      </c>
      <c r="T86" s="264" t="str">
        <f ca="1">IF(B86="","",IF(ISERROR(MATCH($J86,SorP!$B$1:$B$6230,0)),"",INDIRECT("'SorP'!$A$"&amp;MATCH($J86,SorP!$B$1:$B$6230,0))))</f>
        <v>US-NV</v>
      </c>
      <c r="U86" s="299"/>
      <c r="V86" s="300">
        <f ca="1">IF(C86="",NA(),MATCH($B86&amp;$C86,'Smelter Look-up'!$J:$J,0))</f>
        <v>548</v>
      </c>
      <c r="W86" s="301"/>
      <c r="X86" s="301">
        <f t="shared" ca="1" si="5"/>
        <v>0</v>
      </c>
      <c r="Y86" s="301"/>
      <c r="Z86" s="301"/>
      <c r="AB86" s="303" t="str">
        <f t="shared" ca="1" si="6"/>
        <v>TungstenKennametal Fallon</v>
      </c>
    </row>
    <row r="87" spans="1:28" s="302" customFormat="1" ht="63.75">
      <c r="A87" s="249" t="s">
        <v>1084</v>
      </c>
      <c r="B87" s="250" t="str">
        <f ca="1">IF(LEN(A87)=0,"",INDEX('Smelter Look-up'!$A:$A,MATCH($A87,'Smelter Look-up'!$E:$E,0)))</f>
        <v>Gold</v>
      </c>
      <c r="C87" s="256" t="str">
        <f ca="1">IF(LEN(A87)=0,"",INDEX('Smelter Look-up'!$C:$C,MATCH($A87,'Smelter Look-up'!$E:$E,0)))</f>
        <v>Kennecott Utah Copper LLC</v>
      </c>
      <c r="D87" s="250"/>
      <c r="E87" s="250" t="str">
        <f ca="1">IF(ISERROR($V87),"",OFFSET('Smelter Look-up'!$D$4,$V87-4,0)&amp;"")</f>
        <v>UNITED STATES OF AMERICA</v>
      </c>
      <c r="F87" s="250" t="str">
        <f ca="1">IF(ISERROR($V87),"",OFFSET('Smelter Look-up'!$E$4,$V87-4,0))</f>
        <v>CID000969</v>
      </c>
      <c r="G87" s="250" t="str">
        <f ca="1">IF(C87=$X$4,"Enter smelter details", IF(ISERROR($V87),"",OFFSET('Smelter Look-up'!$F$4,$V87-4,0)))</f>
        <v>CFSI</v>
      </c>
      <c r="H87" s="251">
        <f ca="1">IF(ISERROR($V87),"",OFFSET('Smelter Look-up'!$G$4,$V87-4,0))</f>
        <v>0</v>
      </c>
      <c r="I87" s="252" t="str">
        <f ca="1">IF(ISERROR($V87),"",OFFSET('Smelter Look-up'!$H$4,$V87-4,0))</f>
        <v>Magna</v>
      </c>
      <c r="J87" s="252" t="str">
        <f ca="1">IF(ISERROR($V87),"",OFFSET('Smelter Look-up'!$I$4,$V87-4,0))</f>
        <v>Utah</v>
      </c>
      <c r="K87" s="254"/>
      <c r="L87" s="254"/>
      <c r="M87" s="254"/>
      <c r="N87" s="254"/>
      <c r="O87" s="254"/>
      <c r="P87" s="253"/>
      <c r="Q87" s="255"/>
      <c r="R87" s="250" t="str">
        <f ca="1">IF(ISERROR($V87),"",OFFSET('Smelter Look-up'!$C$4,$V87-4,0)&amp;"")</f>
        <v>Kennecott Utah Copper LLC</v>
      </c>
      <c r="S87" s="264" t="str">
        <f t="shared" ca="1" si="4"/>
        <v>US</v>
      </c>
      <c r="T87" s="264" t="str">
        <f ca="1">IF(B87="","",IF(ISERROR(MATCH($J87,SorP!$B$1:$B$6230,0)),"",INDIRECT("'SorP'!$A$"&amp;MATCH($J87,SorP!$B$1:$B$6230,0))))</f>
        <v>US-UT</v>
      </c>
      <c r="U87" s="299"/>
      <c r="V87" s="300">
        <f ca="1">IF(C87="",NA(),MATCH($B87&amp;$C87,'Smelter Look-up'!$J:$J,0))</f>
        <v>111</v>
      </c>
      <c r="W87" s="301"/>
      <c r="X87" s="301">
        <f t="shared" ca="1" si="5"/>
        <v>0</v>
      </c>
      <c r="Y87" s="301"/>
      <c r="Z87" s="301"/>
      <c r="AB87" s="303" t="str">
        <f t="shared" ca="1" si="6"/>
        <v>GoldKennecott Utah Copper LLC</v>
      </c>
    </row>
    <row r="88" spans="1:28" s="302" customFormat="1" ht="89.25">
      <c r="A88" s="249" t="s">
        <v>1150</v>
      </c>
      <c r="B88" s="250" t="str">
        <f ca="1">IF(LEN(A88)=0,"",INDEX('Smelter Look-up'!$A:$A,MATCH($A88,'Smelter Look-up'!$E:$E,0)))</f>
        <v>Tantalum</v>
      </c>
      <c r="C88" s="256" t="str">
        <f ca="1">IF(LEN(A88)=0,"",INDEX('Smelter Look-up'!$C:$C,MATCH($A88,'Smelter Look-up'!$E:$E,0)))</f>
        <v>King-Tan Tantalum Industry Ltd.</v>
      </c>
      <c r="D88" s="250"/>
      <c r="E88" s="250" t="str">
        <f ca="1">IF(ISERROR($V88),"",OFFSET('Smelter Look-up'!$D$4,$V88-4,0)&amp;"")</f>
        <v>CHINA</v>
      </c>
      <c r="F88" s="250" t="str">
        <f ca="1">IF(ISERROR($V88),"",OFFSET('Smelter Look-up'!$E$4,$V88-4,0))</f>
        <v>CID000973</v>
      </c>
      <c r="G88" s="250" t="str">
        <f ca="1">IF(C88=$X$4,"Enter smelter details", IF(ISERROR($V88),"",OFFSET('Smelter Look-up'!$F$4,$V88-4,0)))</f>
        <v>CFSI</v>
      </c>
      <c r="H88" s="251">
        <f ca="1">IF(ISERROR($V88),"",OFFSET('Smelter Look-up'!$G$4,$V88-4,0))</f>
        <v>0</v>
      </c>
      <c r="I88" s="252" t="str">
        <f ca="1">IF(ISERROR($V88),"",OFFSET('Smelter Look-up'!$H$4,$V88-4,0))</f>
        <v>Yifeng</v>
      </c>
      <c r="J88" s="252" t="str">
        <f ca="1">IF(ISERROR($V88),"",OFFSET('Smelter Look-up'!$I$4,$V88-4,0))</f>
        <v>Jiangxi</v>
      </c>
      <c r="K88" s="254"/>
      <c r="L88" s="254"/>
      <c r="M88" s="254"/>
      <c r="N88" s="254"/>
      <c r="O88" s="254"/>
      <c r="P88" s="253"/>
      <c r="Q88" s="255"/>
      <c r="R88" s="250" t="str">
        <f ca="1">IF(ISERROR($V88),"",OFFSET('Smelter Look-up'!$C$4,$V88-4,0)&amp;"")</f>
        <v>King-Tan Tantalum Industry Ltd.</v>
      </c>
      <c r="S88" s="264" t="str">
        <f t="shared" ca="1" si="4"/>
        <v>CN</v>
      </c>
      <c r="T88" s="264" t="str">
        <f ca="1">IF(B88="","",IF(ISERROR(MATCH($J88,SorP!$B$1:$B$6230,0)),"",INDIRECT("'SorP'!$A$"&amp;MATCH($J88,SorP!$B$1:$B$6230,0))))</f>
        <v>CN-36</v>
      </c>
      <c r="U88" s="299"/>
      <c r="V88" s="300">
        <f ca="1">IF(C88="",NA(),MATCH($B88&amp;$C88,'Smelter Look-up'!$J:$J,0))</f>
        <v>312</v>
      </c>
      <c r="W88" s="301"/>
      <c r="X88" s="301">
        <f t="shared" ca="1" si="5"/>
        <v>0</v>
      </c>
      <c r="Y88" s="301"/>
      <c r="Z88" s="301"/>
      <c r="AB88" s="303" t="str">
        <f t="shared" ca="1" si="6"/>
        <v>TantalumKing-Tan Tantalum Industry Ltd.</v>
      </c>
    </row>
    <row r="89" spans="1:28" s="302" customFormat="1" ht="63.75">
      <c r="A89" s="249" t="s">
        <v>1085</v>
      </c>
      <c r="B89" s="250" t="str">
        <f ca="1">IF(LEN(A89)=0,"",INDEX('Smelter Look-up'!$A:$A,MATCH($A89,'Smelter Look-up'!$E:$E,0)))</f>
        <v>Gold</v>
      </c>
      <c r="C89" s="256" t="str">
        <f ca="1">IF(LEN(A89)=0,"",INDEX('Smelter Look-up'!$C:$C,MATCH($A89,'Smelter Look-up'!$E:$E,0)))</f>
        <v>Kojima Chemicals Co., Ltd.</v>
      </c>
      <c r="D89" s="250"/>
      <c r="E89" s="250" t="str">
        <f ca="1">IF(ISERROR($V89),"",OFFSET('Smelter Look-up'!$D$4,$V89-4,0)&amp;"")</f>
        <v>JAPAN</v>
      </c>
      <c r="F89" s="250" t="str">
        <f ca="1">IF(ISERROR($V89),"",OFFSET('Smelter Look-up'!$E$4,$V89-4,0))</f>
        <v>CID000981</v>
      </c>
      <c r="G89" s="250" t="str">
        <f ca="1">IF(C89=$X$4,"Enter smelter details", IF(ISERROR($V89),"",OFFSET('Smelter Look-up'!$F$4,$V89-4,0)))</f>
        <v>CFSI</v>
      </c>
      <c r="H89" s="251">
        <f ca="1">IF(ISERROR($V89),"",OFFSET('Smelter Look-up'!$G$4,$V89-4,0))</f>
        <v>0</v>
      </c>
      <c r="I89" s="252" t="str">
        <f ca="1">IF(ISERROR($V89),"",OFFSET('Smelter Look-up'!$H$4,$V89-4,0))</f>
        <v>Sayama</v>
      </c>
      <c r="J89" s="252" t="str">
        <f ca="1">IF(ISERROR($V89),"",OFFSET('Smelter Look-up'!$I$4,$V89-4,0))</f>
        <v>Saitama</v>
      </c>
      <c r="K89" s="254"/>
      <c r="L89" s="254"/>
      <c r="M89" s="254"/>
      <c r="N89" s="254"/>
      <c r="O89" s="254"/>
      <c r="P89" s="253"/>
      <c r="Q89" s="255"/>
      <c r="R89" s="250" t="str">
        <f ca="1">IF(ISERROR($V89),"",OFFSET('Smelter Look-up'!$C$4,$V89-4,0)&amp;"")</f>
        <v>Kojima Chemicals Co., Ltd.</v>
      </c>
      <c r="S89" s="264" t="str">
        <f t="shared" ca="1" si="4"/>
        <v>JP</v>
      </c>
      <c r="T89" s="264" t="str">
        <f ca="1">IF(B89="","",IF(ISERROR(MATCH($J89,SorP!$B$1:$B$6230,0)),"",INDIRECT("'SorP'!$A$"&amp;MATCH($J89,SorP!$B$1:$B$6230,0))))</f>
        <v>JP-11</v>
      </c>
      <c r="U89" s="299"/>
      <c r="V89" s="300">
        <f ca="1">IF(C89="",NA(),MATCH($B89&amp;$C89,'Smelter Look-up'!$J:$J,0))</f>
        <v>115</v>
      </c>
      <c r="W89" s="301"/>
      <c r="X89" s="301">
        <f t="shared" ca="1" si="5"/>
        <v>0</v>
      </c>
      <c r="Y89" s="301"/>
      <c r="Z89" s="301"/>
      <c r="AB89" s="303" t="str">
        <f t="shared" ca="1" si="6"/>
        <v>GoldKojima Chemicals Co., Ltd.</v>
      </c>
    </row>
    <row r="90" spans="1:28" s="302" customFormat="1" ht="38.25">
      <c r="A90" s="249" t="s">
        <v>1086</v>
      </c>
      <c r="B90" s="250" t="str">
        <f ca="1">IF(LEN(A90)=0,"",INDEX('Smelter Look-up'!$A:$A,MATCH($A90,'Smelter Look-up'!$E:$E,0)))</f>
        <v>Gold</v>
      </c>
      <c r="C90" s="256" t="str">
        <f ca="1">IF(LEN(A90)=0,"",INDEX('Smelter Look-up'!$C:$C,MATCH($A90,'Smelter Look-up'!$E:$E,0)))</f>
        <v>Kyrgyzaltyn JSC</v>
      </c>
      <c r="D90" s="250"/>
      <c r="E90" s="250" t="str">
        <f ca="1">IF(ISERROR($V90),"",OFFSET('Smelter Look-up'!$D$4,$V90-4,0)&amp;"")</f>
        <v>KYRGYZSTAN</v>
      </c>
      <c r="F90" s="250" t="str">
        <f ca="1">IF(ISERROR($V90),"",OFFSET('Smelter Look-up'!$E$4,$V90-4,0))</f>
        <v>CID001029</v>
      </c>
      <c r="G90" s="250" t="str">
        <f ca="1">IF(C90=$X$4,"Enter smelter details", IF(ISERROR($V90),"",OFFSET('Smelter Look-up'!$F$4,$V90-4,0)))</f>
        <v>CFSI</v>
      </c>
      <c r="H90" s="251">
        <f ca="1">IF(ISERROR($V90),"",OFFSET('Smelter Look-up'!$G$4,$V90-4,0))</f>
        <v>0</v>
      </c>
      <c r="I90" s="252" t="str">
        <f ca="1">IF(ISERROR($V90),"",OFFSET('Smelter Look-up'!$H$4,$V90-4,0))</f>
        <v>Bishkek</v>
      </c>
      <c r="J90" s="252" t="str">
        <f ca="1">IF(ISERROR($V90),"",OFFSET('Smelter Look-up'!$I$4,$V90-4,0))</f>
        <v>Chüy</v>
      </c>
      <c r="K90" s="254"/>
      <c r="L90" s="254"/>
      <c r="M90" s="254"/>
      <c r="N90" s="254"/>
      <c r="O90" s="254"/>
      <c r="P90" s="253"/>
      <c r="Q90" s="255"/>
      <c r="R90" s="250" t="str">
        <f ca="1">IF(ISERROR($V90),"",OFFSET('Smelter Look-up'!$C$4,$V90-4,0)&amp;"")</f>
        <v>Kyrgyzaltyn JSC</v>
      </c>
      <c r="S90" s="264" t="str">
        <f t="shared" ca="1" si="4"/>
        <v>KG</v>
      </c>
      <c r="T90" s="264" t="str">
        <f ca="1">IF(B90="","",IF(ISERROR(MATCH($J90,SorP!$B$1:$B$6230,0)),"",INDIRECT("'SorP'!$A$"&amp;MATCH($J90,SorP!$B$1:$B$6230,0))))</f>
        <v>KG-C</v>
      </c>
      <c r="U90" s="299"/>
      <c r="V90" s="300">
        <f ca="1">IF(C90="",NA(),MATCH($B90&amp;$C90,'Smelter Look-up'!$J:$J,0))</f>
        <v>120</v>
      </c>
      <c r="W90" s="301"/>
      <c r="X90" s="301">
        <f t="shared" ca="1" si="5"/>
        <v>0</v>
      </c>
      <c r="Y90" s="301"/>
      <c r="Z90" s="301"/>
      <c r="AB90" s="303" t="str">
        <f t="shared" ca="1" si="6"/>
        <v>GoldKyrgyzaltyn JSC</v>
      </c>
    </row>
    <row r="91" spans="1:28" s="302" customFormat="1" ht="63.75">
      <c r="A91" s="249" t="s">
        <v>1087</v>
      </c>
      <c r="B91" s="250" t="str">
        <f ca="1">IF(LEN(A91)=0,"",INDEX('Smelter Look-up'!$A:$A,MATCH($A91,'Smelter Look-up'!$E:$E,0)))</f>
        <v>Gold</v>
      </c>
      <c r="C91" s="256" t="str">
        <f ca="1">IF(LEN(A91)=0,"",INDEX('Smelter Look-up'!$C:$C,MATCH($A91,'Smelter Look-up'!$E:$E,0)))</f>
        <v>L'azurde Company For Jewelry</v>
      </c>
      <c r="D91" s="250"/>
      <c r="E91" s="250" t="str">
        <f ca="1">IF(ISERROR($V91),"",OFFSET('Smelter Look-up'!$D$4,$V91-4,0)&amp;"")</f>
        <v>SAUDI ARABIA</v>
      </c>
      <c r="F91" s="250" t="str">
        <f ca="1">IF(ISERROR($V91),"",OFFSET('Smelter Look-up'!$E$4,$V91-4,0))</f>
        <v>CID001032</v>
      </c>
      <c r="G91" s="250" t="str">
        <f ca="1">IF(C91=$X$4,"Enter smelter details", IF(ISERROR($V91),"",OFFSET('Smelter Look-up'!$F$4,$V91-4,0)))</f>
        <v>CFSI</v>
      </c>
      <c r="H91" s="251">
        <f ca="1">IF(ISERROR($V91),"",OFFSET('Smelter Look-up'!$G$4,$V91-4,0))</f>
        <v>0</v>
      </c>
      <c r="I91" s="252" t="str">
        <f ca="1">IF(ISERROR($V91),"",OFFSET('Smelter Look-up'!$H$4,$V91-4,0))</f>
        <v>Riyadh</v>
      </c>
      <c r="J91" s="252" t="str">
        <f ca="1">IF(ISERROR($V91),"",OFFSET('Smelter Look-up'!$I$4,$V91-4,0))</f>
        <v>Ar Riyāḑ</v>
      </c>
      <c r="K91" s="254"/>
      <c r="L91" s="254"/>
      <c r="M91" s="254"/>
      <c r="N91" s="254"/>
      <c r="O91" s="254"/>
      <c r="P91" s="253"/>
      <c r="Q91" s="255"/>
      <c r="R91" s="250" t="str">
        <f ca="1">IF(ISERROR($V91),"",OFFSET('Smelter Look-up'!$C$4,$V91-4,0)&amp;"")</f>
        <v>L'azurde Company For Jewelry</v>
      </c>
      <c r="S91" s="264" t="str">
        <f t="shared" ca="1" si="4"/>
        <v>SA</v>
      </c>
      <c r="T91" s="264" t="str">
        <f ca="1">IF(B91="","",IF(ISERROR(MATCH($J91,SorP!$B$1:$B$6230,0)),"",INDIRECT("'SorP'!$A$"&amp;MATCH($J91,SorP!$B$1:$B$6230,0))))</f>
        <v>SA-01</v>
      </c>
      <c r="U91" s="299"/>
      <c r="V91" s="300">
        <f ca="1">IF(C91="",NA(),MATCH($B91&amp;$C91,'Smelter Look-up'!$J:$J,0))</f>
        <v>124</v>
      </c>
      <c r="W91" s="301"/>
      <c r="X91" s="301">
        <f t="shared" ca="1" si="5"/>
        <v>0</v>
      </c>
      <c r="Y91" s="301"/>
      <c r="Z91" s="301"/>
      <c r="AB91" s="303" t="str">
        <f t="shared" ca="1" si="6"/>
        <v>GoldL'azurde Company For Jewelry</v>
      </c>
    </row>
    <row r="92" spans="1:28" s="302" customFormat="1" ht="63.75">
      <c r="A92" s="249" t="s">
        <v>1976</v>
      </c>
      <c r="B92" s="250" t="str">
        <f ca="1">IF(LEN(A92)=0,"",INDEX('Smelter Look-up'!$A:$A,MATCH($A92,'Smelter Look-up'!$E:$E,0)))</f>
        <v>Gold</v>
      </c>
      <c r="C92" s="256" t="str">
        <f ca="1">IF(LEN(A92)=0,"",INDEX('Smelter Look-up'!$C:$C,MATCH($A92,'Smelter Look-up'!$E:$E,0)))</f>
        <v>Lingbao Gold Co., Ltd.</v>
      </c>
      <c r="D92" s="250"/>
      <c r="E92" s="250" t="str">
        <f ca="1">IF(ISERROR($V92),"",OFFSET('Smelter Look-up'!$D$4,$V92-4,0)&amp;"")</f>
        <v>CHINA</v>
      </c>
      <c r="F92" s="250" t="str">
        <f ca="1">IF(ISERROR($V92),"",OFFSET('Smelter Look-up'!$E$4,$V92-4,0))</f>
        <v>CID001056</v>
      </c>
      <c r="G92" s="250" t="str">
        <f ca="1">IF(C92=$X$4,"Enter smelter details", IF(ISERROR($V92),"",OFFSET('Smelter Look-up'!$F$4,$V92-4,0)))</f>
        <v>CFSI</v>
      </c>
      <c r="H92" s="251">
        <f ca="1">IF(ISERROR($V92),"",OFFSET('Smelter Look-up'!$G$4,$V92-4,0))</f>
        <v>0</v>
      </c>
      <c r="I92" s="252" t="str">
        <f ca="1">IF(ISERROR($V92),"",OFFSET('Smelter Look-up'!$H$4,$V92-4,0))</f>
        <v>Lingbao</v>
      </c>
      <c r="J92" s="252" t="str">
        <f ca="1">IF(ISERROR($V92),"",OFFSET('Smelter Look-up'!$I$4,$V92-4,0))</f>
        <v>Henan</v>
      </c>
      <c r="K92" s="254"/>
      <c r="L92" s="254"/>
      <c r="M92" s="254"/>
      <c r="N92" s="254"/>
      <c r="O92" s="254"/>
      <c r="P92" s="253"/>
      <c r="Q92" s="255"/>
      <c r="R92" s="250" t="str">
        <f ca="1">IF(ISERROR($V92),"",OFFSET('Smelter Look-up'!$C$4,$V92-4,0)&amp;"")</f>
        <v>Lingbao Gold Co., Ltd.</v>
      </c>
      <c r="S92" s="264" t="str">
        <f t="shared" ca="1" si="4"/>
        <v>CN</v>
      </c>
      <c r="T92" s="264" t="str">
        <f ca="1">IF(B92="","",IF(ISERROR(MATCH($J92,SorP!$B$1:$B$6230,0)),"",INDIRECT("'SorP'!$A$"&amp;MATCH($J92,SorP!$B$1:$B$6230,0))))</f>
        <v>CN-41</v>
      </c>
      <c r="U92" s="299"/>
      <c r="V92" s="300">
        <f ca="1">IF(C92="",NA(),MATCH($B92&amp;$C92,'Smelter Look-up'!$J:$J,0))</f>
        <v>126</v>
      </c>
      <c r="W92" s="301"/>
      <c r="X92" s="301">
        <f t="shared" ca="1" si="5"/>
        <v>0</v>
      </c>
      <c r="Y92" s="301"/>
      <c r="Z92" s="301"/>
      <c r="AB92" s="303" t="str">
        <f t="shared" ca="1" si="6"/>
        <v>GoldLingbao Gold Co., Ltd.</v>
      </c>
    </row>
    <row r="93" spans="1:28" s="302" customFormat="1" ht="89.25">
      <c r="A93" s="249" t="s">
        <v>1088</v>
      </c>
      <c r="B93" s="250" t="str">
        <f ca="1">IF(LEN(A93)=0,"",INDEX('Smelter Look-up'!$A:$A,MATCH($A93,'Smelter Look-up'!$E:$E,0)))</f>
        <v>Gold</v>
      </c>
      <c r="C93" s="256" t="str">
        <f ca="1">IF(LEN(A93)=0,"",INDEX('Smelter Look-up'!$C:$C,MATCH($A93,'Smelter Look-up'!$E:$E,0)))</f>
        <v>Lingbao Jinyuan Tonghui Refinery Co., Ltd.</v>
      </c>
      <c r="D93" s="250"/>
      <c r="E93" s="250" t="str">
        <f ca="1">IF(ISERROR($V93),"",OFFSET('Smelter Look-up'!$D$4,$V93-4,0)&amp;"")</f>
        <v>CHINA</v>
      </c>
      <c r="F93" s="250" t="str">
        <f ca="1">IF(ISERROR($V93),"",OFFSET('Smelter Look-up'!$E$4,$V93-4,0))</f>
        <v>CID001058</v>
      </c>
      <c r="G93" s="250" t="str">
        <f ca="1">IF(C93=$X$4,"Enter smelter details", IF(ISERROR($V93),"",OFFSET('Smelter Look-up'!$F$4,$V93-4,0)))</f>
        <v>CFSI</v>
      </c>
      <c r="H93" s="251">
        <f ca="1">IF(ISERROR($V93),"",OFFSET('Smelter Look-up'!$G$4,$V93-4,0))</f>
        <v>0</v>
      </c>
      <c r="I93" s="252" t="str">
        <f ca="1">IF(ISERROR($V93),"",OFFSET('Smelter Look-up'!$H$4,$V93-4,0))</f>
        <v>Lingbao</v>
      </c>
      <c r="J93" s="252" t="str">
        <f ca="1">IF(ISERROR($V93),"",OFFSET('Smelter Look-up'!$I$4,$V93-4,0))</f>
        <v>Henan</v>
      </c>
      <c r="K93" s="254"/>
      <c r="L93" s="254"/>
      <c r="M93" s="254"/>
      <c r="N93" s="254"/>
      <c r="O93" s="254"/>
      <c r="P93" s="253"/>
      <c r="Q93" s="255"/>
      <c r="R93" s="250" t="str">
        <f ca="1">IF(ISERROR($V93),"",OFFSET('Smelter Look-up'!$C$4,$V93-4,0)&amp;"")</f>
        <v>Lingbao Jinyuan Tonghui Refinery Co., Ltd.</v>
      </c>
      <c r="S93" s="264" t="str">
        <f t="shared" ca="1" si="4"/>
        <v>CN</v>
      </c>
      <c r="T93" s="264" t="str">
        <f ca="1">IF(B93="","",IF(ISERROR(MATCH($J93,SorP!$B$1:$B$6230,0)),"",INDIRECT("'SorP'!$A$"&amp;MATCH($J93,SorP!$B$1:$B$6230,0))))</f>
        <v>CN-41</v>
      </c>
      <c r="U93" s="299"/>
      <c r="V93" s="300">
        <f ca="1">IF(C93="",NA(),MATCH($B93&amp;$C93,'Smelter Look-up'!$J:$J,0))</f>
        <v>127</v>
      </c>
      <c r="W93" s="301"/>
      <c r="X93" s="301">
        <f t="shared" ca="1" si="5"/>
        <v>0</v>
      </c>
      <c r="Y93" s="301"/>
      <c r="Z93" s="301"/>
      <c r="AB93" s="303" t="str">
        <f t="shared" ca="1" si="6"/>
        <v>GoldLingbao Jinyuan Tonghui Refinery Co., Ltd.</v>
      </c>
    </row>
    <row r="94" spans="1:28" s="302" customFormat="1" ht="63.75">
      <c r="A94" s="249" t="s">
        <v>1175</v>
      </c>
      <c r="B94" s="250" t="str">
        <f ca="1">IF(LEN(A94)=0,"",INDEX('Smelter Look-up'!$A:$A,MATCH($A94,'Smelter Look-up'!$E:$E,0)))</f>
        <v>Tin</v>
      </c>
      <c r="C94" s="256" t="str">
        <f ca="1">IF(LEN(A94)=0,"",INDEX('Smelter Look-up'!$C:$C,MATCH($A94,'Smelter Look-up'!$E:$E,0)))</f>
        <v>China Tin Group Co., Ltd.</v>
      </c>
      <c r="D94" s="250"/>
      <c r="E94" s="250" t="str">
        <f ca="1">IF(ISERROR($V94),"",OFFSET('Smelter Look-up'!$D$4,$V94-4,0)&amp;"")</f>
        <v>CHINA</v>
      </c>
      <c r="F94" s="250" t="str">
        <f ca="1">IF(ISERROR($V94),"",OFFSET('Smelter Look-up'!$E$4,$V94-4,0))</f>
        <v>CID001070</v>
      </c>
      <c r="G94" s="250" t="str">
        <f ca="1">IF(C94=$X$4,"Enter smelter details", IF(ISERROR($V94),"",OFFSET('Smelter Look-up'!$F$4,$V94-4,0)))</f>
        <v>CFSI</v>
      </c>
      <c r="H94" s="251">
        <f ca="1">IF(ISERROR($V94),"",OFFSET('Smelter Look-up'!$G$4,$V94-4,0))</f>
        <v>0</v>
      </c>
      <c r="I94" s="252" t="str">
        <f ca="1">IF(ISERROR($V94),"",OFFSET('Smelter Look-up'!$H$4,$V94-4,0))</f>
        <v>Laibin</v>
      </c>
      <c r="J94" s="252" t="str">
        <f ca="1">IF(ISERROR($V94),"",OFFSET('Smelter Look-up'!$I$4,$V94-4,0))</f>
        <v>Guangxi</v>
      </c>
      <c r="K94" s="254"/>
      <c r="L94" s="254"/>
      <c r="M94" s="254"/>
      <c r="N94" s="254"/>
      <c r="O94" s="254"/>
      <c r="P94" s="253"/>
      <c r="Q94" s="255"/>
      <c r="R94" s="250" t="str">
        <f ca="1">IF(ISERROR($V94),"",OFFSET('Smelter Look-up'!$C$4,$V94-4,0)&amp;"")</f>
        <v>China Tin Group Co., Ltd.</v>
      </c>
      <c r="S94" s="264" t="str">
        <f t="shared" ca="1" si="4"/>
        <v>CN</v>
      </c>
      <c r="T94" s="264" t="str">
        <f ca="1">IF(B94="","",IF(ISERROR(MATCH($J94,SorP!$B$1:$B$6230,0)),"",INDIRECT("'SorP'!$A$"&amp;MATCH($J94,SorP!$B$1:$B$6230,0))))</f>
        <v>CN-45</v>
      </c>
      <c r="U94" s="299"/>
      <c r="V94" s="300">
        <f ca="1">IF(C94="",NA(),MATCH($B94&amp;$C94,'Smelter Look-up'!$J:$J,0))</f>
        <v>361</v>
      </c>
      <c r="W94" s="301"/>
      <c r="X94" s="301">
        <f t="shared" ca="1" si="5"/>
        <v>0</v>
      </c>
      <c r="Y94" s="301"/>
      <c r="Z94" s="301"/>
      <c r="AB94" s="303" t="str">
        <f t="shared" ca="1" si="6"/>
        <v>TinChina Tin Group Co., Ltd.</v>
      </c>
    </row>
    <row r="95" spans="1:28" s="302" customFormat="1" ht="51">
      <c r="A95" s="249" t="s">
        <v>1151</v>
      </c>
      <c r="B95" s="250" t="str">
        <f ca="1">IF(LEN(A95)=0,"",INDEX('Smelter Look-up'!$A:$A,MATCH($A95,'Smelter Look-up'!$E:$E,0)))</f>
        <v>Tantalum</v>
      </c>
      <c r="C95" s="256" t="str">
        <f ca="1">IF(LEN(A95)=0,"",INDEX('Smelter Look-up'!$C:$C,MATCH($A95,'Smelter Look-up'!$E:$E,0)))</f>
        <v>LSM Brasil S.A.</v>
      </c>
      <c r="D95" s="250"/>
      <c r="E95" s="250" t="str">
        <f ca="1">IF(ISERROR($V95),"",OFFSET('Smelter Look-up'!$D$4,$V95-4,0)&amp;"")</f>
        <v>BRAZIL</v>
      </c>
      <c r="F95" s="250" t="str">
        <f ca="1">IF(ISERROR($V95),"",OFFSET('Smelter Look-up'!$E$4,$V95-4,0))</f>
        <v>CID001076</v>
      </c>
      <c r="G95" s="250" t="str">
        <f ca="1">IF(C95=$X$4,"Enter smelter details", IF(ISERROR($V95),"",OFFSET('Smelter Look-up'!$F$4,$V95-4,0)))</f>
        <v>CFSI</v>
      </c>
      <c r="H95" s="251">
        <f ca="1">IF(ISERROR($V95),"",OFFSET('Smelter Look-up'!$G$4,$V95-4,0))</f>
        <v>0</v>
      </c>
      <c r="I95" s="252" t="str">
        <f ca="1">IF(ISERROR($V95),"",OFFSET('Smelter Look-up'!$H$4,$V95-4,0))</f>
        <v>São João del Rei</v>
      </c>
      <c r="J95" s="252" t="str">
        <f ca="1">IF(ISERROR($V95),"",OFFSET('Smelter Look-up'!$I$4,$V95-4,0))</f>
        <v>Minas Gerais</v>
      </c>
      <c r="K95" s="254"/>
      <c r="L95" s="254"/>
      <c r="M95" s="254"/>
      <c r="N95" s="254"/>
      <c r="O95" s="254"/>
      <c r="P95" s="253"/>
      <c r="Q95" s="255"/>
      <c r="R95" s="250" t="str">
        <f ca="1">IF(ISERROR($V95),"",OFFSET('Smelter Look-up'!$C$4,$V95-4,0)&amp;"")</f>
        <v>LSM Brasil S.A.</v>
      </c>
      <c r="S95" s="264" t="str">
        <f t="shared" ca="1" si="4"/>
        <v>BR</v>
      </c>
      <c r="T95" s="264" t="str">
        <f ca="1">IF(B95="","",IF(ISERROR(MATCH($J95,SorP!$B$1:$B$6230,0)),"",INDIRECT("'SorP'!$A$"&amp;MATCH($J95,SorP!$B$1:$B$6230,0))))</f>
        <v>BR-MG</v>
      </c>
      <c r="U95" s="299"/>
      <c r="V95" s="300">
        <f ca="1">IF(C95="",NA(),MATCH($B95&amp;$C95,'Smelter Look-up'!$J:$J,0))</f>
        <v>313</v>
      </c>
      <c r="W95" s="301"/>
      <c r="X95" s="301">
        <f t="shared" ca="1" si="5"/>
        <v>0</v>
      </c>
      <c r="Y95" s="301"/>
      <c r="Z95" s="301"/>
      <c r="AB95" s="303" t="str">
        <f t="shared" ca="1" si="6"/>
        <v>TantalumLSM Brasil S.A.</v>
      </c>
    </row>
    <row r="96" spans="1:28" s="302" customFormat="1" ht="51">
      <c r="A96" s="249" t="s">
        <v>1089</v>
      </c>
      <c r="B96" s="250" t="str">
        <f ca="1">IF(LEN(A96)=0,"",INDEX('Smelter Look-up'!$A:$A,MATCH($A96,'Smelter Look-up'!$E:$E,0)))</f>
        <v>Gold</v>
      </c>
      <c r="C96" s="256" t="str">
        <f ca="1">IF(LEN(A96)=0,"",INDEX('Smelter Look-up'!$C:$C,MATCH($A96,'Smelter Look-up'!$E:$E,0)))</f>
        <v>LS-NIKKO Copper Inc.</v>
      </c>
      <c r="D96" s="250"/>
      <c r="E96" s="250" t="str">
        <f ca="1">IF(ISERROR($V96),"",OFFSET('Smelter Look-up'!$D$4,$V96-4,0)&amp;"")</f>
        <v>KOREA, REPUBLIC OF</v>
      </c>
      <c r="F96" s="250" t="str">
        <f ca="1">IF(ISERROR($V96),"",OFFSET('Smelter Look-up'!$E$4,$V96-4,0))</f>
        <v>CID001078</v>
      </c>
      <c r="G96" s="250" t="str">
        <f ca="1">IF(C96=$X$4,"Enter smelter details", IF(ISERROR($V96),"",OFFSET('Smelter Look-up'!$F$4,$V96-4,0)))</f>
        <v>CFSI</v>
      </c>
      <c r="H96" s="251">
        <f ca="1">IF(ISERROR($V96),"",OFFSET('Smelter Look-up'!$G$4,$V96-4,0))</f>
        <v>0</v>
      </c>
      <c r="I96" s="252" t="str">
        <f ca="1">IF(ISERROR($V96),"",OFFSET('Smelter Look-up'!$H$4,$V96-4,0))</f>
        <v>Onsan-eup</v>
      </c>
      <c r="J96" s="252" t="str">
        <f ca="1">IF(ISERROR($V96),"",OFFSET('Smelter Look-up'!$I$4,$V96-4,0))</f>
        <v>Ulsan-gwangyeoksi</v>
      </c>
      <c r="K96" s="254"/>
      <c r="L96" s="254"/>
      <c r="M96" s="254"/>
      <c r="N96" s="254"/>
      <c r="O96" s="254"/>
      <c r="P96" s="253"/>
      <c r="Q96" s="255"/>
      <c r="R96" s="250" t="str">
        <f ca="1">IF(ISERROR($V96),"",OFFSET('Smelter Look-up'!$C$4,$V96-4,0)&amp;"")</f>
        <v>LS-NIKKO Copper Inc.</v>
      </c>
      <c r="S96" s="264" t="str">
        <f t="shared" ca="1" si="4"/>
        <v>KR</v>
      </c>
      <c r="T96" s="264" t="str">
        <f ca="1">IF(B96="","",IF(ISERROR(MATCH($J96,SorP!$B$1:$B$6230,0)),"",INDIRECT("'SorP'!$A$"&amp;MATCH($J96,SorP!$B$1:$B$6230,0))))</f>
        <v>KR-31</v>
      </c>
      <c r="U96" s="299"/>
      <c r="V96" s="300">
        <f ca="1">IF(C96="",NA(),MATCH($B96&amp;$C96,'Smelter Look-up'!$J:$J,0))</f>
        <v>129</v>
      </c>
      <c r="W96" s="301"/>
      <c r="X96" s="301">
        <f t="shared" ca="1" si="5"/>
        <v>0</v>
      </c>
      <c r="Y96" s="301"/>
      <c r="Z96" s="301"/>
      <c r="AB96" s="303" t="str">
        <f t="shared" ca="1" si="6"/>
        <v>GoldLS-NIKKO Copper Inc.</v>
      </c>
    </row>
    <row r="97" spans="1:28" s="302" customFormat="1" ht="102">
      <c r="A97" s="249" t="s">
        <v>1091</v>
      </c>
      <c r="B97" s="250" t="str">
        <f ca="1">IF(LEN(A97)=0,"",INDEX('Smelter Look-up'!$A:$A,MATCH($A97,'Smelter Look-up'!$E:$E,0)))</f>
        <v>Gold</v>
      </c>
      <c r="C97" s="256" t="str">
        <f ca="1">IF(LEN(A97)=0,"",INDEX('Smelter Look-up'!$C:$C,MATCH($A97,'Smelter Look-up'!$E:$E,0)))</f>
        <v>Luoyang Zijin Yinhui Gold Refinery Co., Ltd.</v>
      </c>
      <c r="D97" s="250"/>
      <c r="E97" s="250" t="str">
        <f ca="1">IF(ISERROR($V97),"",OFFSET('Smelter Look-up'!$D$4,$V97-4,0)&amp;"")</f>
        <v>CHINA</v>
      </c>
      <c r="F97" s="250" t="str">
        <f ca="1">IF(ISERROR($V97),"",OFFSET('Smelter Look-up'!$E$4,$V97-4,0))</f>
        <v>CID001093</v>
      </c>
      <c r="G97" s="250" t="str">
        <f ca="1">IF(C97=$X$4,"Enter smelter details", IF(ISERROR($V97),"",OFFSET('Smelter Look-up'!$F$4,$V97-4,0)))</f>
        <v>CFSI</v>
      </c>
      <c r="H97" s="251">
        <f ca="1">IF(ISERROR($V97),"",OFFSET('Smelter Look-up'!$G$4,$V97-4,0))</f>
        <v>0</v>
      </c>
      <c r="I97" s="252" t="str">
        <f ca="1">IF(ISERROR($V97),"",OFFSET('Smelter Look-up'!$H$4,$V97-4,0))</f>
        <v>Luoyang</v>
      </c>
      <c r="J97" s="252" t="str">
        <f ca="1">IF(ISERROR($V97),"",OFFSET('Smelter Look-up'!$I$4,$V97-4,0))</f>
        <v>Henan</v>
      </c>
      <c r="K97" s="254"/>
      <c r="L97" s="254"/>
      <c r="M97" s="254"/>
      <c r="N97" s="254"/>
      <c r="O97" s="254"/>
      <c r="P97" s="253"/>
      <c r="Q97" s="255"/>
      <c r="R97" s="250" t="str">
        <f ca="1">IF(ISERROR($V97),"",OFFSET('Smelter Look-up'!$C$4,$V97-4,0)&amp;"")</f>
        <v>Luoyang Zijin Yinhui Gold Refinery Co., Ltd.</v>
      </c>
      <c r="S97" s="264" t="str">
        <f t="shared" ca="1" si="4"/>
        <v>CN</v>
      </c>
      <c r="T97" s="264" t="str">
        <f ca="1">IF(B97="","",IF(ISERROR(MATCH($J97,SorP!$B$1:$B$6230,0)),"",INDIRECT("'SorP'!$A$"&amp;MATCH($J97,SorP!$B$1:$B$6230,0))))</f>
        <v>CN-41</v>
      </c>
      <c r="U97" s="299"/>
      <c r="V97" s="300">
        <f ca="1">IF(C97="",NA(),MATCH($B97&amp;$C97,'Smelter Look-up'!$J:$J,0))</f>
        <v>130</v>
      </c>
      <c r="W97" s="301"/>
      <c r="X97" s="301">
        <f t="shared" ca="1" si="5"/>
        <v>0</v>
      </c>
      <c r="Y97" s="301"/>
      <c r="Z97" s="301"/>
      <c r="AB97" s="303" t="str">
        <f t="shared" ca="1" si="6"/>
        <v>GoldLuoyang Zijin Yinhui Gold Refinery Co., Ltd.</v>
      </c>
    </row>
    <row r="98" spans="1:28" s="302" customFormat="1" ht="89.25">
      <c r="A98" s="249" t="s">
        <v>1176</v>
      </c>
      <c r="B98" s="250" t="str">
        <f ca="1">IF(LEN(A98)=0,"",INDEX('Smelter Look-up'!$A:$A,MATCH($A98,'Smelter Look-up'!$E:$E,0)))</f>
        <v>Tin</v>
      </c>
      <c r="C98" s="256" t="str">
        <f ca="1">IF(LEN(A98)=0,"",INDEX('Smelter Look-up'!$C:$C,MATCH($A98,'Smelter Look-up'!$E:$E,0)))</f>
        <v>Malaysia Smelting Corporation (MSC)</v>
      </c>
      <c r="D98" s="250"/>
      <c r="E98" s="250" t="str">
        <f ca="1">IF(ISERROR($V98),"",OFFSET('Smelter Look-up'!$D$4,$V98-4,0)&amp;"")</f>
        <v>MALAYSIA</v>
      </c>
      <c r="F98" s="250" t="str">
        <f ca="1">IF(ISERROR($V98),"",OFFSET('Smelter Look-up'!$E$4,$V98-4,0))</f>
        <v>CID001105</v>
      </c>
      <c r="G98" s="250" t="str">
        <f ca="1">IF(C98=$X$4,"Enter smelter details", IF(ISERROR($V98),"",OFFSET('Smelter Look-up'!$F$4,$V98-4,0)))</f>
        <v>CFSI</v>
      </c>
      <c r="H98" s="251">
        <f ca="1">IF(ISERROR($V98),"",OFFSET('Smelter Look-up'!$G$4,$V98-4,0))</f>
        <v>0</v>
      </c>
      <c r="I98" s="252" t="str">
        <f ca="1">IF(ISERROR($V98),"",OFFSET('Smelter Look-up'!$H$4,$V98-4,0))</f>
        <v>Butterworth</v>
      </c>
      <c r="J98" s="252" t="str">
        <f ca="1">IF(ISERROR($V98),"",OFFSET('Smelter Look-up'!$I$4,$V98-4,0))</f>
        <v>Pulau Pinang</v>
      </c>
      <c r="K98" s="254"/>
      <c r="L98" s="254"/>
      <c r="M98" s="254"/>
      <c r="N98" s="254"/>
      <c r="O98" s="254"/>
      <c r="P98" s="253"/>
      <c r="Q98" s="255"/>
      <c r="R98" s="250" t="str">
        <f ca="1">IF(ISERROR($V98),"",OFFSET('Smelter Look-up'!$C$4,$V98-4,0)&amp;"")</f>
        <v>Malaysia Smelting Corporation (MSC)</v>
      </c>
      <c r="S98" s="264" t="str">
        <f t="shared" ca="1" si="4"/>
        <v>MY</v>
      </c>
      <c r="T98" s="264" t="str">
        <f ca="1">IF(B98="","",IF(ISERROR(MATCH($J98,SorP!$B$1:$B$6230,0)),"",INDIRECT("'SorP'!$A$"&amp;MATCH($J98,SorP!$B$1:$B$6230,0))))</f>
        <v>MY-07</v>
      </c>
      <c r="U98" s="299"/>
      <c r="V98" s="300">
        <f ca="1">IF(C98="",NA(),MATCH($B98&amp;$C98,'Smelter Look-up'!$J:$J,0))</f>
        <v>415</v>
      </c>
      <c r="W98" s="301"/>
      <c r="X98" s="301">
        <f t="shared" ca="1" si="5"/>
        <v>0</v>
      </c>
      <c r="Y98" s="301"/>
      <c r="Z98" s="301"/>
      <c r="AB98" s="303" t="str">
        <f t="shared" ca="1" si="6"/>
        <v>TinMalaysia Smelting Corporation (MSC)</v>
      </c>
    </row>
    <row r="99" spans="1:28" s="302" customFormat="1" ht="25.5">
      <c r="A99" s="249" t="s">
        <v>1092</v>
      </c>
      <c r="B99" s="250" t="str">
        <f ca="1">IF(LEN(A99)=0,"",INDEX('Smelter Look-up'!$A:$A,MATCH($A99,'Smelter Look-up'!$E:$E,0)))</f>
        <v>Gold</v>
      </c>
      <c r="C99" s="256" t="str">
        <f ca="1">IF(LEN(A99)=0,"",INDEX('Smelter Look-up'!$C:$C,MATCH($A99,'Smelter Look-up'!$E:$E,0)))</f>
        <v>Materion</v>
      </c>
      <c r="D99" s="250"/>
      <c r="E99" s="250" t="str">
        <f ca="1">IF(ISERROR($V99),"",OFFSET('Smelter Look-up'!$D$4,$V99-4,0)&amp;"")</f>
        <v>UNITED STATES OF AMERICA</v>
      </c>
      <c r="F99" s="250" t="str">
        <f ca="1">IF(ISERROR($V99),"",OFFSET('Smelter Look-up'!$E$4,$V99-4,0))</f>
        <v>CID001113</v>
      </c>
      <c r="G99" s="250" t="str">
        <f ca="1">IF(C99=$X$4,"Enter smelter details", IF(ISERROR($V99),"",OFFSET('Smelter Look-up'!$F$4,$V99-4,0)))</f>
        <v>CFSI</v>
      </c>
      <c r="H99" s="251">
        <f ca="1">IF(ISERROR($V99),"",OFFSET('Smelter Look-up'!$G$4,$V99-4,0))</f>
        <v>0</v>
      </c>
      <c r="I99" s="252" t="str">
        <f ca="1">IF(ISERROR($V99),"",OFFSET('Smelter Look-up'!$H$4,$V99-4,0))</f>
        <v>Buffalo</v>
      </c>
      <c r="J99" s="252" t="str">
        <f ca="1">IF(ISERROR($V99),"",OFFSET('Smelter Look-up'!$I$4,$V99-4,0))</f>
        <v>New York</v>
      </c>
      <c r="K99" s="254"/>
      <c r="L99" s="254"/>
      <c r="M99" s="254"/>
      <c r="N99" s="254"/>
      <c r="O99" s="254"/>
      <c r="P99" s="253"/>
      <c r="Q99" s="255"/>
      <c r="R99" s="250" t="str">
        <f ca="1">IF(ISERROR($V99),"",OFFSET('Smelter Look-up'!$C$4,$V99-4,0)&amp;"")</f>
        <v>Materion</v>
      </c>
      <c r="S99" s="264" t="str">
        <f t="shared" ca="1" si="4"/>
        <v>US</v>
      </c>
      <c r="T99" s="264" t="str">
        <f ca="1">IF(B99="","",IF(ISERROR(MATCH($J99,SorP!$B$1:$B$6230,0)),"",INDIRECT("'SorP'!$A$"&amp;MATCH($J99,SorP!$B$1:$B$6230,0))))</f>
        <v>US-NY</v>
      </c>
      <c r="U99" s="299"/>
      <c r="V99" s="300">
        <f ca="1">IF(C99="",NA(),MATCH($B99&amp;$C99,'Smelter Look-up'!$J:$J,0))</f>
        <v>134</v>
      </c>
      <c r="W99" s="301"/>
      <c r="X99" s="301">
        <f t="shared" ca="1" si="5"/>
        <v>0</v>
      </c>
      <c r="Y99" s="301"/>
      <c r="Z99" s="301"/>
      <c r="AB99" s="303" t="str">
        <f t="shared" ca="1" si="6"/>
        <v>GoldMaterion</v>
      </c>
    </row>
    <row r="100" spans="1:28" s="302" customFormat="1" ht="63.75">
      <c r="A100" s="249" t="s">
        <v>1093</v>
      </c>
      <c r="B100" s="250" t="str">
        <f ca="1">IF(LEN(A100)=0,"",INDEX('Smelter Look-up'!$A:$A,MATCH($A100,'Smelter Look-up'!$E:$E,0)))</f>
        <v>Gold</v>
      </c>
      <c r="C100" s="256" t="str">
        <f ca="1">IF(LEN(A100)=0,"",INDEX('Smelter Look-up'!$C:$C,MATCH($A100,'Smelter Look-up'!$E:$E,0)))</f>
        <v>Matsuda Sangyo Co., Ltd.</v>
      </c>
      <c r="D100" s="250"/>
      <c r="E100" s="250" t="str">
        <f ca="1">IF(ISERROR($V100),"",OFFSET('Smelter Look-up'!$D$4,$V100-4,0)&amp;"")</f>
        <v>JAPAN</v>
      </c>
      <c r="F100" s="250" t="str">
        <f ca="1">IF(ISERROR($V100),"",OFFSET('Smelter Look-up'!$E$4,$V100-4,0))</f>
        <v>CID001119</v>
      </c>
      <c r="G100" s="250" t="str">
        <f ca="1">IF(C100=$X$4,"Enter smelter details", IF(ISERROR($V100),"",OFFSET('Smelter Look-up'!$F$4,$V100-4,0)))</f>
        <v>CFSI</v>
      </c>
      <c r="H100" s="251">
        <f ca="1">IF(ISERROR($V100),"",OFFSET('Smelter Look-up'!$G$4,$V100-4,0))</f>
        <v>0</v>
      </c>
      <c r="I100" s="252" t="str">
        <f ca="1">IF(ISERROR($V100),"",OFFSET('Smelter Look-up'!$H$4,$V100-4,0))</f>
        <v>Iruma</v>
      </c>
      <c r="J100" s="252" t="str">
        <f ca="1">IF(ISERROR($V100),"",OFFSET('Smelter Look-up'!$I$4,$V100-4,0))</f>
        <v>Saitama</v>
      </c>
      <c r="K100" s="254"/>
      <c r="L100" s="254"/>
      <c r="M100" s="254"/>
      <c r="N100" s="254"/>
      <c r="O100" s="254"/>
      <c r="P100" s="253"/>
      <c r="Q100" s="255"/>
      <c r="R100" s="250" t="str">
        <f ca="1">IF(ISERROR($V100),"",OFFSET('Smelter Look-up'!$C$4,$V100-4,0)&amp;"")</f>
        <v>Matsuda Sangyo Co., Ltd.</v>
      </c>
      <c r="S100" s="264" t="str">
        <f t="shared" ca="1" si="4"/>
        <v>JP</v>
      </c>
      <c r="T100" s="264" t="str">
        <f ca="1">IF(B100="","",IF(ISERROR(MATCH($J100,SorP!$B$1:$B$6230,0)),"",INDIRECT("'SorP'!$A$"&amp;MATCH($J100,SorP!$B$1:$B$6230,0))))</f>
        <v>JP-11</v>
      </c>
      <c r="U100" s="299"/>
      <c r="V100" s="300">
        <f ca="1">IF(C100="",NA(),MATCH($B100&amp;$C100,'Smelter Look-up'!$J:$J,0))</f>
        <v>135</v>
      </c>
      <c r="W100" s="301"/>
      <c r="X100" s="301">
        <f t="shared" ca="1" si="5"/>
        <v>0</v>
      </c>
      <c r="Y100" s="301"/>
      <c r="Z100" s="301"/>
      <c r="AB100" s="303" t="str">
        <f t="shared" ca="1" si="6"/>
        <v>GoldMatsuda Sangyo Co., Ltd.</v>
      </c>
    </row>
    <row r="101" spans="1:28" s="302" customFormat="1" ht="51">
      <c r="A101" s="249" t="s">
        <v>2560</v>
      </c>
      <c r="B101" s="250" t="str">
        <f ca="1">IF(LEN(A101)=0,"",INDEX('Smelter Look-up'!$A:$A,MATCH($A101,'Smelter Look-up'!$E:$E,0)))</f>
        <v>Tin</v>
      </c>
      <c r="C101" s="256" t="str">
        <f ca="1">IF(LEN(A101)=0,"",INDEX('Smelter Look-up'!$C:$C,MATCH($A101,'Smelter Look-up'!$E:$E,0)))</f>
        <v>Metallic Resources, Inc.</v>
      </c>
      <c r="D101" s="250"/>
      <c r="E101" s="250" t="str">
        <f ca="1">IF(ISERROR($V101),"",OFFSET('Smelter Look-up'!$D$4,$V101-4,0)&amp;"")</f>
        <v>UNITED STATES OF AMERICA</v>
      </c>
      <c r="F101" s="250" t="str">
        <f ca="1">IF(ISERROR($V101),"",OFFSET('Smelter Look-up'!$E$4,$V101-4,0))</f>
        <v>CID001142</v>
      </c>
      <c r="G101" s="250" t="str">
        <f ca="1">IF(C101=$X$4,"Enter smelter details", IF(ISERROR($V101),"",OFFSET('Smelter Look-up'!$F$4,$V101-4,0)))</f>
        <v>CFSI</v>
      </c>
      <c r="H101" s="251">
        <f ca="1">IF(ISERROR($V101),"",OFFSET('Smelter Look-up'!$G$4,$V101-4,0))</f>
        <v>0</v>
      </c>
      <c r="I101" s="252" t="str">
        <f ca="1">IF(ISERROR($V101),"",OFFSET('Smelter Look-up'!$H$4,$V101-4,0))</f>
        <v>Twinsburg</v>
      </c>
      <c r="J101" s="252" t="str">
        <f ca="1">IF(ISERROR($V101),"",OFFSET('Smelter Look-up'!$I$4,$V101-4,0))</f>
        <v>Ohio</v>
      </c>
      <c r="K101" s="254"/>
      <c r="L101" s="254"/>
      <c r="M101" s="254"/>
      <c r="N101" s="254"/>
      <c r="O101" s="254"/>
      <c r="P101" s="253"/>
      <c r="Q101" s="255"/>
      <c r="R101" s="250" t="str">
        <f ca="1">IF(ISERROR($V101),"",OFFSET('Smelter Look-up'!$C$4,$V101-4,0)&amp;"")</f>
        <v>Metallic Resources, Inc.</v>
      </c>
      <c r="S101" s="264" t="str">
        <f t="shared" ca="1" si="4"/>
        <v>US</v>
      </c>
      <c r="T101" s="264" t="str">
        <f ca="1">IF(B101="","",IF(ISERROR(MATCH($J101,SorP!$B$1:$B$6230,0)),"",INDIRECT("'SorP'!$A$"&amp;MATCH($J101,SorP!$B$1:$B$6230,0))))</f>
        <v>US-OH</v>
      </c>
      <c r="U101" s="299"/>
      <c r="V101" s="300">
        <f ca="1">IF(C101="",NA(),MATCH($B101&amp;$C101,'Smelter Look-up'!$J:$J,0))</f>
        <v>419</v>
      </c>
      <c r="W101" s="301"/>
      <c r="X101" s="301">
        <f t="shared" ca="1" si="5"/>
        <v>0</v>
      </c>
      <c r="Y101" s="301"/>
      <c r="Z101" s="301"/>
      <c r="AB101" s="303" t="str">
        <f t="shared" ca="1" si="6"/>
        <v>TinMetallic Resources, Inc.</v>
      </c>
    </row>
    <row r="102" spans="1:28" s="302" customFormat="1" ht="76.5">
      <c r="A102" s="249" t="s">
        <v>2366</v>
      </c>
      <c r="B102" s="250" t="str">
        <f ca="1">IF(LEN(A102)=0,"",INDEX('Smelter Look-up'!$A:$A,MATCH($A102,'Smelter Look-up'!$E:$E,0)))</f>
        <v>Gold</v>
      </c>
      <c r="C102" s="256" t="str">
        <f ca="1">IF(LEN(A102)=0,"",INDEX('Smelter Look-up'!$C:$C,MATCH($A102,'Smelter Look-up'!$E:$E,0)))</f>
        <v>Metalor Technologies (Suzhou) Ltd.</v>
      </c>
      <c r="D102" s="250"/>
      <c r="E102" s="250" t="str">
        <f ca="1">IF(ISERROR($V102),"",OFFSET('Smelter Look-up'!$D$4,$V102-4,0)&amp;"")</f>
        <v>CHINA</v>
      </c>
      <c r="F102" s="250" t="str">
        <f ca="1">IF(ISERROR($V102),"",OFFSET('Smelter Look-up'!$E$4,$V102-4,0))</f>
        <v>CID001147</v>
      </c>
      <c r="G102" s="250" t="str">
        <f ca="1">IF(C102=$X$4,"Enter smelter details", IF(ISERROR($V102),"",OFFSET('Smelter Look-up'!$F$4,$V102-4,0)))</f>
        <v>CFSI</v>
      </c>
      <c r="H102" s="251">
        <f ca="1">IF(ISERROR($V102),"",OFFSET('Smelter Look-up'!$G$4,$V102-4,0))</f>
        <v>0</v>
      </c>
      <c r="I102" s="252" t="str">
        <f ca="1">IF(ISERROR($V102),"",OFFSET('Smelter Look-up'!$H$4,$V102-4,0))</f>
        <v>Suzhou</v>
      </c>
      <c r="J102" s="252" t="str">
        <f ca="1">IF(ISERROR($V102),"",OFFSET('Smelter Look-up'!$I$4,$V102-4,0))</f>
        <v>Jiangsu</v>
      </c>
      <c r="K102" s="254"/>
      <c r="L102" s="254"/>
      <c r="M102" s="254"/>
      <c r="N102" s="254"/>
      <c r="O102" s="254"/>
      <c r="P102" s="253"/>
      <c r="Q102" s="255"/>
      <c r="R102" s="250" t="str">
        <f ca="1">IF(ISERROR($V102),"",OFFSET('Smelter Look-up'!$C$4,$V102-4,0)&amp;"")</f>
        <v>Metalor Technologies (Suzhou) Ltd.</v>
      </c>
      <c r="S102" s="264" t="str">
        <f t="shared" ca="1" si="4"/>
        <v>CN</v>
      </c>
      <c r="T102" s="264" t="str">
        <f ca="1">IF(B102="","",IF(ISERROR(MATCH($J102,SorP!$B$1:$B$6230,0)),"",INDIRECT("'SorP'!$A$"&amp;MATCH($J102,SorP!$B$1:$B$6230,0))))</f>
        <v>CN-32</v>
      </c>
      <c r="U102" s="299"/>
      <c r="V102" s="300">
        <f ca="1">IF(C102="",NA(),MATCH($B102&amp;$C102,'Smelter Look-up'!$J:$J,0))</f>
        <v>142</v>
      </c>
      <c r="W102" s="301"/>
      <c r="X102" s="301">
        <f t="shared" ca="1" si="5"/>
        <v>0</v>
      </c>
      <c r="Y102" s="301"/>
      <c r="Z102" s="301"/>
      <c r="AB102" s="303" t="str">
        <f t="shared" ca="1" si="6"/>
        <v>GoldMetalor Technologies (Suzhou) Ltd.</v>
      </c>
    </row>
    <row r="103" spans="1:28" s="302" customFormat="1" ht="89.25">
      <c r="A103" s="249" t="s">
        <v>1094</v>
      </c>
      <c r="B103" s="250" t="str">
        <f ca="1">IF(LEN(A103)=0,"",INDEX('Smelter Look-up'!$A:$A,MATCH($A103,'Smelter Look-up'!$E:$E,0)))</f>
        <v>Gold</v>
      </c>
      <c r="C103" s="256" t="str">
        <f ca="1">IF(LEN(A103)=0,"",INDEX('Smelter Look-up'!$C:$C,MATCH($A103,'Smelter Look-up'!$E:$E,0)))</f>
        <v>Metalor Technologies (Hong Kong) Ltd.</v>
      </c>
      <c r="D103" s="250"/>
      <c r="E103" s="250" t="str">
        <f ca="1">IF(ISERROR($V103),"",OFFSET('Smelter Look-up'!$D$4,$V103-4,0)&amp;"")</f>
        <v>CHINA</v>
      </c>
      <c r="F103" s="250" t="str">
        <f ca="1">IF(ISERROR($V103),"",OFFSET('Smelter Look-up'!$E$4,$V103-4,0))</f>
        <v>CID001149</v>
      </c>
      <c r="G103" s="250" t="str">
        <f ca="1">IF(C103=$X$4,"Enter smelter details", IF(ISERROR($V103),"",OFFSET('Smelter Look-up'!$F$4,$V103-4,0)))</f>
        <v>CFSI</v>
      </c>
      <c r="H103" s="251">
        <f ca="1">IF(ISERROR($V103),"",OFFSET('Smelter Look-up'!$G$4,$V103-4,0))</f>
        <v>0</v>
      </c>
      <c r="I103" s="252" t="str">
        <f ca="1">IF(ISERROR($V103),"",OFFSET('Smelter Look-up'!$H$4,$V103-4,0))</f>
        <v>Kwai Chung</v>
      </c>
      <c r="J103" s="252" t="str">
        <f ca="1">IF(ISERROR($V103),"",OFFSET('Smelter Look-up'!$I$4,$V103-4,0))</f>
        <v>Hong Kong</v>
      </c>
      <c r="K103" s="254"/>
      <c r="L103" s="254"/>
      <c r="M103" s="254"/>
      <c r="N103" s="254"/>
      <c r="O103" s="254"/>
      <c r="P103" s="253"/>
      <c r="Q103" s="255"/>
      <c r="R103" s="250" t="str">
        <f ca="1">IF(ISERROR($V103),"",OFFSET('Smelter Look-up'!$C$4,$V103-4,0)&amp;"")</f>
        <v>Metalor Technologies (Hong Kong) Ltd.</v>
      </c>
      <c r="S103" s="264" t="str">
        <f t="shared" ca="1" si="4"/>
        <v>CN</v>
      </c>
      <c r="T103" s="264" t="str">
        <f ca="1">IF(B103="","",IF(ISERROR(MATCH($J103,SorP!$B$1:$B$6230,0)),"",INDIRECT("'SorP'!$A$"&amp;MATCH($J103,SorP!$B$1:$B$6230,0))))</f>
        <v>CN-91</v>
      </c>
      <c r="U103" s="299"/>
      <c r="V103" s="300">
        <f ca="1">IF(C103="",NA(),MATCH($B103&amp;$C103,'Smelter Look-up'!$J:$J,0))</f>
        <v>140</v>
      </c>
      <c r="W103" s="301"/>
      <c r="X103" s="301">
        <f t="shared" ca="1" si="5"/>
        <v>0</v>
      </c>
      <c r="Y103" s="301"/>
      <c r="Z103" s="301"/>
      <c r="AB103" s="303" t="str">
        <f t="shared" ca="1" si="6"/>
        <v>GoldMetalor Technologies (Hong Kong) Ltd.</v>
      </c>
    </row>
    <row r="104" spans="1:28" s="302" customFormat="1" ht="102">
      <c r="A104" s="249" t="s">
        <v>1095</v>
      </c>
      <c r="B104" s="250" t="str">
        <f ca="1">IF(LEN(A104)=0,"",INDEX('Smelter Look-up'!$A:$A,MATCH($A104,'Smelter Look-up'!$E:$E,0)))</f>
        <v>Gold</v>
      </c>
      <c r="C104" s="256" t="str">
        <f ca="1">IF(LEN(A104)=0,"",INDEX('Smelter Look-up'!$C:$C,MATCH($A104,'Smelter Look-up'!$E:$E,0)))</f>
        <v>Metalor Technologies (Singapore) Pte., Ltd.</v>
      </c>
      <c r="D104" s="250"/>
      <c r="E104" s="250" t="str">
        <f ca="1">IF(ISERROR($V104),"",OFFSET('Smelter Look-up'!$D$4,$V104-4,0)&amp;"")</f>
        <v>SINGAPORE</v>
      </c>
      <c r="F104" s="250" t="str">
        <f ca="1">IF(ISERROR($V104),"",OFFSET('Smelter Look-up'!$E$4,$V104-4,0))</f>
        <v>CID001152</v>
      </c>
      <c r="G104" s="250" t="str">
        <f ca="1">IF(C104=$X$4,"Enter smelter details", IF(ISERROR($V104),"",OFFSET('Smelter Look-up'!$F$4,$V104-4,0)))</f>
        <v>CFSI</v>
      </c>
      <c r="H104" s="251">
        <f ca="1">IF(ISERROR($V104),"",OFFSET('Smelter Look-up'!$G$4,$V104-4,0))</f>
        <v>0</v>
      </c>
      <c r="I104" s="252" t="str">
        <f ca="1">IF(ISERROR($V104),"",OFFSET('Smelter Look-up'!$H$4,$V104-4,0))</f>
        <v>Singapore</v>
      </c>
      <c r="J104" s="252" t="str">
        <f ca="1">IF(ISERROR($V104),"",OFFSET('Smelter Look-up'!$I$4,$V104-4,0))</f>
        <v>South West</v>
      </c>
      <c r="K104" s="254"/>
      <c r="L104" s="254"/>
      <c r="M104" s="254"/>
      <c r="N104" s="254"/>
      <c r="O104" s="254"/>
      <c r="P104" s="253"/>
      <c r="Q104" s="255"/>
      <c r="R104" s="250" t="str">
        <f ca="1">IF(ISERROR($V104),"",OFFSET('Smelter Look-up'!$C$4,$V104-4,0)&amp;"")</f>
        <v>Metalor Technologies (Singapore) Pte., Ltd.</v>
      </c>
      <c r="S104" s="264" t="str">
        <f t="shared" ca="1" si="4"/>
        <v>SG</v>
      </c>
      <c r="T104" s="264" t="str">
        <f ca="1">IF(B104="","",IF(ISERROR(MATCH($J104,SorP!$B$1:$B$6230,0)),"",INDIRECT("'SorP'!$A$"&amp;MATCH($J104,SorP!$B$1:$B$6230,0))))</f>
        <v>SG-05</v>
      </c>
      <c r="U104" s="299"/>
      <c r="V104" s="300">
        <f ca="1">IF(C104="",NA(),MATCH($B104&amp;$C104,'Smelter Look-up'!$J:$J,0))</f>
        <v>141</v>
      </c>
      <c r="W104" s="301"/>
      <c r="X104" s="301">
        <f t="shared" ca="1" si="5"/>
        <v>0</v>
      </c>
      <c r="Y104" s="301"/>
      <c r="Z104" s="301"/>
      <c r="AB104" s="303" t="str">
        <f t="shared" ca="1" si="6"/>
        <v>GoldMetalor Technologies (Singapore) Pte., Ltd.</v>
      </c>
    </row>
    <row r="105" spans="1:28" s="302" customFormat="1" ht="63.75">
      <c r="A105" s="249" t="s">
        <v>1096</v>
      </c>
      <c r="B105" s="250" t="str">
        <f ca="1">IF(LEN(A105)=0,"",INDEX('Smelter Look-up'!$A:$A,MATCH($A105,'Smelter Look-up'!$E:$E,0)))</f>
        <v>Gold</v>
      </c>
      <c r="C105" s="256" t="str">
        <f ca="1">IF(LEN(A105)=0,"",INDEX('Smelter Look-up'!$C:$C,MATCH($A105,'Smelter Look-up'!$E:$E,0)))</f>
        <v>Metalor Technologies S.A.</v>
      </c>
      <c r="D105" s="250"/>
      <c r="E105" s="250" t="str">
        <f ca="1">IF(ISERROR($V105),"",OFFSET('Smelter Look-up'!$D$4,$V105-4,0)&amp;"")</f>
        <v>SWITZERLAND</v>
      </c>
      <c r="F105" s="250" t="str">
        <f ca="1">IF(ISERROR($V105),"",OFFSET('Smelter Look-up'!$E$4,$V105-4,0))</f>
        <v>CID001153</v>
      </c>
      <c r="G105" s="250" t="str">
        <f ca="1">IF(C105=$X$4,"Enter smelter details", IF(ISERROR($V105),"",OFFSET('Smelter Look-up'!$F$4,$V105-4,0)))</f>
        <v>CFSI</v>
      </c>
      <c r="H105" s="251">
        <f ca="1">IF(ISERROR($V105),"",OFFSET('Smelter Look-up'!$G$4,$V105-4,0))</f>
        <v>0</v>
      </c>
      <c r="I105" s="252" t="str">
        <f ca="1">IF(ISERROR($V105),"",OFFSET('Smelter Look-up'!$H$4,$V105-4,0))</f>
        <v>Marin</v>
      </c>
      <c r="J105" s="252" t="str">
        <f ca="1">IF(ISERROR($V105),"",OFFSET('Smelter Look-up'!$I$4,$V105-4,0))</f>
        <v>Neuchâtel</v>
      </c>
      <c r="K105" s="254"/>
      <c r="L105" s="254"/>
      <c r="M105" s="254"/>
      <c r="N105" s="254"/>
      <c r="O105" s="254"/>
      <c r="P105" s="253"/>
      <c r="Q105" s="255"/>
      <c r="R105" s="250" t="str">
        <f ca="1">IF(ISERROR($V105),"",OFFSET('Smelter Look-up'!$C$4,$V105-4,0)&amp;"")</f>
        <v>Metalor Technologies S.A.</v>
      </c>
      <c r="S105" s="264" t="str">
        <f t="shared" ca="1" si="4"/>
        <v>CH</v>
      </c>
      <c r="T105" s="264" t="str">
        <f ca="1">IF(B105="","",IF(ISERROR(MATCH($J105,SorP!$B$1:$B$6230,0)),"",INDIRECT("'SorP'!$A$"&amp;MATCH($J105,SorP!$B$1:$B$6230,0))))</f>
        <v>CH-NE</v>
      </c>
      <c r="U105" s="299"/>
      <c r="V105" s="300">
        <f ca="1">IF(C105="",NA(),MATCH($B105&amp;$C105,'Smelter Look-up'!$J:$J,0))</f>
        <v>143</v>
      </c>
      <c r="W105" s="301"/>
      <c r="X105" s="301">
        <f t="shared" ca="1" si="5"/>
        <v>0</v>
      </c>
      <c r="Y105" s="301"/>
      <c r="Z105" s="301"/>
      <c r="AB105" s="303" t="str">
        <f t="shared" ca="1" si="6"/>
        <v>GoldMetalor Technologies S.A.</v>
      </c>
    </row>
    <row r="106" spans="1:28" s="302" customFormat="1" ht="76.5">
      <c r="A106" s="249" t="s">
        <v>1097</v>
      </c>
      <c r="B106" s="250" t="str">
        <f ca="1">IF(LEN(A106)=0,"",INDEX('Smelter Look-up'!$A:$A,MATCH($A106,'Smelter Look-up'!$E:$E,0)))</f>
        <v>Gold</v>
      </c>
      <c r="C106" s="256" t="str">
        <f ca="1">IF(LEN(A106)=0,"",INDEX('Smelter Look-up'!$C:$C,MATCH($A106,'Smelter Look-up'!$E:$E,0)))</f>
        <v>Metalor USA Refining Corporation</v>
      </c>
      <c r="D106" s="250"/>
      <c r="E106" s="250" t="str">
        <f ca="1">IF(ISERROR($V106),"",OFFSET('Smelter Look-up'!$D$4,$V106-4,0)&amp;"")</f>
        <v>UNITED STATES OF AMERICA</v>
      </c>
      <c r="F106" s="250" t="str">
        <f ca="1">IF(ISERROR($V106),"",OFFSET('Smelter Look-up'!$E$4,$V106-4,0))</f>
        <v>CID001157</v>
      </c>
      <c r="G106" s="250" t="str">
        <f ca="1">IF(C106=$X$4,"Enter smelter details", IF(ISERROR($V106),"",OFFSET('Smelter Look-up'!$F$4,$V106-4,0)))</f>
        <v>CFSI</v>
      </c>
      <c r="H106" s="251">
        <f ca="1">IF(ISERROR($V106),"",OFFSET('Smelter Look-up'!$G$4,$V106-4,0))</f>
        <v>0</v>
      </c>
      <c r="I106" s="252" t="str">
        <f ca="1">IF(ISERROR($V106),"",OFFSET('Smelter Look-up'!$H$4,$V106-4,0))</f>
        <v>North Attleboro</v>
      </c>
      <c r="J106" s="252" t="str">
        <f ca="1">IF(ISERROR($V106),"",OFFSET('Smelter Look-up'!$I$4,$V106-4,0))</f>
        <v>Massachusetts</v>
      </c>
      <c r="K106" s="254"/>
      <c r="L106" s="254"/>
      <c r="M106" s="254"/>
      <c r="N106" s="254"/>
      <c r="O106" s="254"/>
      <c r="P106" s="253"/>
      <c r="Q106" s="255"/>
      <c r="R106" s="250" t="str">
        <f ca="1">IF(ISERROR($V106),"",OFFSET('Smelter Look-up'!$C$4,$V106-4,0)&amp;"")</f>
        <v>Metalor USA Refining Corporation</v>
      </c>
      <c r="S106" s="264" t="str">
        <f t="shared" ca="1" si="4"/>
        <v>US</v>
      </c>
      <c r="T106" s="264" t="str">
        <f ca="1">IF(B106="","",IF(ISERROR(MATCH($J106,SorP!$B$1:$B$6230,0)),"",INDIRECT("'SorP'!$A$"&amp;MATCH($J106,SorP!$B$1:$B$6230,0))))</f>
        <v>US-MA</v>
      </c>
      <c r="U106" s="299"/>
      <c r="V106" s="300">
        <f ca="1">IF(C106="",NA(),MATCH($B106&amp;$C106,'Smelter Look-up'!$J:$J,0))</f>
        <v>144</v>
      </c>
      <c r="W106" s="301"/>
      <c r="X106" s="301">
        <f t="shared" ca="1" si="5"/>
        <v>0</v>
      </c>
      <c r="Y106" s="301"/>
      <c r="Z106" s="301"/>
      <c r="AB106" s="303" t="str">
        <f t="shared" ca="1" si="6"/>
        <v>GoldMetalor USA Refining Corporation</v>
      </c>
    </row>
    <row r="107" spans="1:28" s="302" customFormat="1" ht="89.25">
      <c r="A107" s="249" t="s">
        <v>1098</v>
      </c>
      <c r="B107" s="250" t="str">
        <f ca="1">IF(LEN(A107)=0,"",INDEX('Smelter Look-up'!$A:$A,MATCH($A107,'Smelter Look-up'!$E:$E,0)))</f>
        <v>Gold</v>
      </c>
      <c r="C107" s="256" t="str">
        <f ca="1">IF(LEN(A107)=0,"",INDEX('Smelter Look-up'!$C:$C,MATCH($A107,'Smelter Look-up'!$E:$E,0)))</f>
        <v>Metalurgica Met-Mex Penoles S.A. De C.V.</v>
      </c>
      <c r="D107" s="250"/>
      <c r="E107" s="250" t="str">
        <f ca="1">IF(ISERROR($V107),"",OFFSET('Smelter Look-up'!$D$4,$V107-4,0)&amp;"")</f>
        <v>MEXICO</v>
      </c>
      <c r="F107" s="250" t="str">
        <f ca="1">IF(ISERROR($V107),"",OFFSET('Smelter Look-up'!$E$4,$V107-4,0))</f>
        <v>CID001161</v>
      </c>
      <c r="G107" s="250" t="str">
        <f ca="1">IF(C107=$X$4,"Enter smelter details", IF(ISERROR($V107),"",OFFSET('Smelter Look-up'!$F$4,$V107-4,0)))</f>
        <v>CFSI</v>
      </c>
      <c r="H107" s="251">
        <f ca="1">IF(ISERROR($V107),"",OFFSET('Smelter Look-up'!$G$4,$V107-4,0))</f>
        <v>0</v>
      </c>
      <c r="I107" s="252" t="str">
        <f ca="1">IF(ISERROR($V107),"",OFFSET('Smelter Look-up'!$H$4,$V107-4,0))</f>
        <v>Torreon</v>
      </c>
      <c r="J107" s="252" t="str">
        <f ca="1">IF(ISERROR($V107),"",OFFSET('Smelter Look-up'!$I$4,$V107-4,0))</f>
        <v>Coahuila de Zaragoza</v>
      </c>
      <c r="K107" s="254"/>
      <c r="L107" s="254"/>
      <c r="M107" s="254"/>
      <c r="N107" s="254"/>
      <c r="O107" s="254"/>
      <c r="P107" s="253"/>
      <c r="Q107" s="255"/>
      <c r="R107" s="250" t="str">
        <f ca="1">IF(ISERROR($V107),"",OFFSET('Smelter Look-up'!$C$4,$V107-4,0)&amp;"")</f>
        <v>Metalurgica Met-Mex Penoles S.A. De C.V.</v>
      </c>
      <c r="S107" s="264" t="str">
        <f t="shared" ca="1" si="4"/>
        <v>MX</v>
      </c>
      <c r="T107" s="264" t="str">
        <f ca="1">IF(B107="","",IF(ISERROR(MATCH($J107,SorP!$B$1:$B$6230,0)),"",INDIRECT("'SorP'!$A$"&amp;MATCH($J107,SorP!$B$1:$B$6230,0))))</f>
        <v>MX-COA</v>
      </c>
      <c r="U107" s="299"/>
      <c r="V107" s="300">
        <f ca="1">IF(C107="",NA(),MATCH($B107&amp;$C107,'Smelter Look-up'!$J:$J,0))</f>
        <v>145</v>
      </c>
      <c r="W107" s="301"/>
      <c r="X107" s="301">
        <f t="shared" ca="1" si="5"/>
        <v>0</v>
      </c>
      <c r="Y107" s="301"/>
      <c r="Z107" s="301"/>
      <c r="AB107" s="303" t="str">
        <f t="shared" ca="1" si="6"/>
        <v>GoldMetalurgica Met-Mex Penoles S.A. De C.V.</v>
      </c>
    </row>
    <row r="108" spans="1:28" s="302" customFormat="1" ht="89.25">
      <c r="A108" s="249" t="s">
        <v>1152</v>
      </c>
      <c r="B108" s="250" t="str">
        <f ca="1">IF(LEN(A108)=0,"",INDEX('Smelter Look-up'!$A:$A,MATCH($A108,'Smelter Look-up'!$E:$E,0)))</f>
        <v>Tantalum</v>
      </c>
      <c r="C108" s="256" t="str">
        <f ca="1">IF(LEN(A108)=0,"",INDEX('Smelter Look-up'!$C:$C,MATCH($A108,'Smelter Look-up'!$E:$E,0)))</f>
        <v>Metallurgical Products India Pvt., Ltd.</v>
      </c>
      <c r="D108" s="250"/>
      <c r="E108" s="250" t="str">
        <f ca="1">IF(ISERROR($V108),"",OFFSET('Smelter Look-up'!$D$4,$V108-4,0)&amp;"")</f>
        <v>INDIA</v>
      </c>
      <c r="F108" s="250" t="str">
        <f ca="1">IF(ISERROR($V108),"",OFFSET('Smelter Look-up'!$E$4,$V108-4,0))</f>
        <v>CID001163</v>
      </c>
      <c r="G108" s="250" t="str">
        <f ca="1">IF(C108=$X$4,"Enter smelter details", IF(ISERROR($V108),"",OFFSET('Smelter Look-up'!$F$4,$V108-4,0)))</f>
        <v>CFSI</v>
      </c>
      <c r="H108" s="251">
        <f ca="1">IF(ISERROR($V108),"",OFFSET('Smelter Look-up'!$G$4,$V108-4,0))</f>
        <v>0</v>
      </c>
      <c r="I108" s="252" t="str">
        <f ca="1">IF(ISERROR($V108),"",OFFSET('Smelter Look-up'!$H$4,$V108-4,0))</f>
        <v>District Raigad</v>
      </c>
      <c r="J108" s="252" t="str">
        <f ca="1">IF(ISERROR($V108),"",OFFSET('Smelter Look-up'!$I$4,$V108-4,0))</f>
        <v>Maharashtra</v>
      </c>
      <c r="K108" s="254"/>
      <c r="L108" s="254"/>
      <c r="M108" s="254"/>
      <c r="N108" s="254"/>
      <c r="O108" s="254"/>
      <c r="P108" s="253"/>
      <c r="Q108" s="255"/>
      <c r="R108" s="250" t="str">
        <f ca="1">IF(ISERROR($V108),"",OFFSET('Smelter Look-up'!$C$4,$V108-4,0)&amp;"")</f>
        <v>Metallurgical Products India Pvt., Ltd.</v>
      </c>
      <c r="S108" s="264" t="str">
        <f t="shared" ca="1" si="4"/>
        <v>IN</v>
      </c>
      <c r="T108" s="264" t="str">
        <f ca="1">IF(B108="","",IF(ISERROR(MATCH($J108,SorP!$B$1:$B$6230,0)),"",INDIRECT("'SorP'!$A$"&amp;MATCH($J108,SorP!$B$1:$B$6230,0))))</f>
        <v>IN-MH</v>
      </c>
      <c r="U108" s="299"/>
      <c r="V108" s="300">
        <f ca="1">IF(C108="",NA(),MATCH($B108&amp;$C108,'Smelter Look-up'!$J:$J,0))</f>
        <v>315</v>
      </c>
      <c r="W108" s="301"/>
      <c r="X108" s="301">
        <f t="shared" ca="1" si="5"/>
        <v>0</v>
      </c>
      <c r="Y108" s="301"/>
      <c r="Z108" s="301"/>
      <c r="AB108" s="303" t="str">
        <f t="shared" ca="1" si="6"/>
        <v>TantalumMetallurgical Products India Pvt., Ltd.</v>
      </c>
    </row>
    <row r="109" spans="1:28" s="302" customFormat="1" ht="51">
      <c r="A109" s="249" t="s">
        <v>1177</v>
      </c>
      <c r="B109" s="250" t="str">
        <f ca="1">IF(LEN(A109)=0,"",INDEX('Smelter Look-up'!$A:$A,MATCH($A109,'Smelter Look-up'!$E:$E,0)))</f>
        <v>Tin</v>
      </c>
      <c r="C109" s="256" t="str">
        <f ca="1">IF(LEN(A109)=0,"",INDEX('Smelter Look-up'!$C:$C,MATCH($A109,'Smelter Look-up'!$E:$E,0)))</f>
        <v>Mineracao Taboca S.A.</v>
      </c>
      <c r="D109" s="250"/>
      <c r="E109" s="250" t="str">
        <f ca="1">IF(ISERROR($V109),"",OFFSET('Smelter Look-up'!$D$4,$V109-4,0)&amp;"")</f>
        <v>BRAZIL</v>
      </c>
      <c r="F109" s="250" t="str">
        <f ca="1">IF(ISERROR($V109),"",OFFSET('Smelter Look-up'!$E$4,$V109-4,0))</f>
        <v>CID001173</v>
      </c>
      <c r="G109" s="250" t="str">
        <f ca="1">IF(C109=$X$4,"Enter smelter details", IF(ISERROR($V109),"",OFFSET('Smelter Look-up'!$F$4,$V109-4,0)))</f>
        <v>CFSI</v>
      </c>
      <c r="H109" s="251">
        <f ca="1">IF(ISERROR($V109),"",OFFSET('Smelter Look-up'!$G$4,$V109-4,0))</f>
        <v>0</v>
      </c>
      <c r="I109" s="252" t="str">
        <f ca="1">IF(ISERROR($V109),"",OFFSET('Smelter Look-up'!$H$4,$V109-4,0))</f>
        <v>Bairro Guarapiranga</v>
      </c>
      <c r="J109" s="252" t="str">
        <f ca="1">IF(ISERROR($V109),"",OFFSET('Smelter Look-up'!$I$4,$V109-4,0))</f>
        <v>São Paulo</v>
      </c>
      <c r="K109" s="254"/>
      <c r="L109" s="254"/>
      <c r="M109" s="254"/>
      <c r="N109" s="254"/>
      <c r="O109" s="254"/>
      <c r="P109" s="253"/>
      <c r="Q109" s="255"/>
      <c r="R109" s="250" t="str">
        <f ca="1">IF(ISERROR($V109),"",OFFSET('Smelter Look-up'!$C$4,$V109-4,0)&amp;"")</f>
        <v>Mineracao Taboca S.A.</v>
      </c>
      <c r="S109" s="264" t="str">
        <f t="shared" ca="1" si="4"/>
        <v>BR</v>
      </c>
      <c r="T109" s="264" t="str">
        <f ca="1">IF(B109="","",IF(ISERROR(MATCH($J109,SorP!$B$1:$B$6230,0)),"",INDIRECT("'SorP'!$A$"&amp;MATCH($J109,SorP!$B$1:$B$6230,0))))</f>
        <v>BR-SP</v>
      </c>
      <c r="U109" s="299"/>
      <c r="V109" s="300">
        <f ca="1">IF(C109="",NA(),MATCH($B109&amp;$C109,'Smelter Look-up'!$J:$J,0))</f>
        <v>422</v>
      </c>
      <c r="W109" s="301"/>
      <c r="X109" s="301">
        <f t="shared" ca="1" si="5"/>
        <v>0</v>
      </c>
      <c r="Y109" s="301"/>
      <c r="Z109" s="301"/>
      <c r="AB109" s="303" t="str">
        <f t="shared" ca="1" si="6"/>
        <v>TinMineracao Taboca S.A.</v>
      </c>
    </row>
    <row r="110" spans="1:28" s="302" customFormat="1" ht="63.75">
      <c r="A110" s="249" t="s">
        <v>1153</v>
      </c>
      <c r="B110" s="250" t="str">
        <f ca="1">IF(LEN(A110)=0,"",INDEX('Smelter Look-up'!$A:$A,MATCH($A110,'Smelter Look-up'!$E:$E,0)))</f>
        <v>Tantalum</v>
      </c>
      <c r="C110" s="256" t="str">
        <f ca="1">IF(LEN(A110)=0,"",INDEX('Smelter Look-up'!$C:$C,MATCH($A110,'Smelter Look-up'!$E:$E,0)))</f>
        <v>Mineracao Taboca S.A.</v>
      </c>
      <c r="D110" s="250"/>
      <c r="E110" s="250" t="str">
        <f ca="1">IF(ISERROR($V110),"",OFFSET('Smelter Look-up'!$D$4,$V110-4,0)&amp;"")</f>
        <v>BRAZIL</v>
      </c>
      <c r="F110" s="250" t="str">
        <f ca="1">IF(ISERROR($V110),"",OFFSET('Smelter Look-up'!$E$4,$V110-4,0))</f>
        <v>CID001175</v>
      </c>
      <c r="G110" s="250" t="str">
        <f ca="1">IF(C110=$X$4,"Enter smelter details", IF(ISERROR($V110),"",OFFSET('Smelter Look-up'!$F$4,$V110-4,0)))</f>
        <v>CFSI</v>
      </c>
      <c r="H110" s="251">
        <f ca="1">IF(ISERROR($V110),"",OFFSET('Smelter Look-up'!$G$4,$V110-4,0))</f>
        <v>0</v>
      </c>
      <c r="I110" s="252" t="str">
        <f ca="1">IF(ISERROR($V110),"",OFFSET('Smelter Look-up'!$H$4,$V110-4,0))</f>
        <v>Presidente Figueiredo</v>
      </c>
      <c r="J110" s="252" t="str">
        <f ca="1">IF(ISERROR($V110),"",OFFSET('Smelter Look-up'!$I$4,$V110-4,0))</f>
        <v>Amazonas</v>
      </c>
      <c r="K110" s="254"/>
      <c r="L110" s="254"/>
      <c r="M110" s="254"/>
      <c r="N110" s="254"/>
      <c r="O110" s="254"/>
      <c r="P110" s="253"/>
      <c r="Q110" s="255"/>
      <c r="R110" s="250" t="str">
        <f ca="1">IF(ISERROR($V110),"",OFFSET('Smelter Look-up'!$C$4,$V110-4,0)&amp;"")</f>
        <v>Mineracao Taboca S.A.</v>
      </c>
      <c r="S110" s="264" t="str">
        <f t="shared" ca="1" si="4"/>
        <v>BR</v>
      </c>
      <c r="T110" s="264" t="str">
        <f ca="1">IF(B110="","",IF(ISERROR(MATCH($J110,SorP!$B$1:$B$6230,0)),"",INDIRECT("'SorP'!$A$"&amp;MATCH($J110,SorP!$B$1:$B$6230,0))))</f>
        <v>BR-AM</v>
      </c>
      <c r="U110" s="299"/>
      <c r="V110" s="300">
        <f ca="1">IF(C110="",NA(),MATCH($B110&amp;$C110,'Smelter Look-up'!$J:$J,0))</f>
        <v>316</v>
      </c>
      <c r="W110" s="301"/>
      <c r="X110" s="301">
        <f t="shared" ca="1" si="5"/>
        <v>0</v>
      </c>
      <c r="Y110" s="301"/>
      <c r="Z110" s="301"/>
      <c r="AB110" s="303" t="str">
        <f t="shared" ca="1" si="6"/>
        <v>TantalumMineracao Taboca S.A.</v>
      </c>
    </row>
    <row r="111" spans="1:28" s="302" customFormat="1" ht="25.5">
      <c r="A111" s="249" t="s">
        <v>1178</v>
      </c>
      <c r="B111" s="250" t="str">
        <f ca="1">IF(LEN(A111)=0,"",INDEX('Smelter Look-up'!$A:$A,MATCH($A111,'Smelter Look-up'!$E:$E,0)))</f>
        <v>Tin</v>
      </c>
      <c r="C111" s="256" t="str">
        <f ca="1">IF(LEN(A111)=0,"",INDEX('Smelter Look-up'!$C:$C,MATCH($A111,'Smelter Look-up'!$E:$E,0)))</f>
        <v>Minsur</v>
      </c>
      <c r="D111" s="250"/>
      <c r="E111" s="250" t="str">
        <f ca="1">IF(ISERROR($V111),"",OFFSET('Smelter Look-up'!$D$4,$V111-4,0)&amp;"")</f>
        <v>PERU</v>
      </c>
      <c r="F111" s="250" t="str">
        <f ca="1">IF(ISERROR($V111),"",OFFSET('Smelter Look-up'!$E$4,$V111-4,0))</f>
        <v>CID001182</v>
      </c>
      <c r="G111" s="250" t="str">
        <f ca="1">IF(C111=$X$4,"Enter smelter details", IF(ISERROR($V111),"",OFFSET('Smelter Look-up'!$F$4,$V111-4,0)))</f>
        <v>CFSI</v>
      </c>
      <c r="H111" s="251">
        <f ca="1">IF(ISERROR($V111),"",OFFSET('Smelter Look-up'!$G$4,$V111-4,0))</f>
        <v>0</v>
      </c>
      <c r="I111" s="252" t="str">
        <f ca="1">IF(ISERROR($V111),"",OFFSET('Smelter Look-up'!$H$4,$V111-4,0))</f>
        <v>Paracas</v>
      </c>
      <c r="J111" s="252" t="str">
        <f ca="1">IF(ISERROR($V111),"",OFFSET('Smelter Look-up'!$I$4,$V111-4,0))</f>
        <v>Ika</v>
      </c>
      <c r="K111" s="254"/>
      <c r="L111" s="254"/>
      <c r="M111" s="254"/>
      <c r="N111" s="254"/>
      <c r="O111" s="254"/>
      <c r="P111" s="253"/>
      <c r="Q111" s="255"/>
      <c r="R111" s="250" t="str">
        <f ca="1">IF(ISERROR($V111),"",OFFSET('Smelter Look-up'!$C$4,$V111-4,0)&amp;"")</f>
        <v>Minsur</v>
      </c>
      <c r="S111" s="264" t="str">
        <f t="shared" ca="1" si="4"/>
        <v>PE</v>
      </c>
      <c r="T111" s="264" t="str">
        <f ca="1">IF(B111="","",IF(ISERROR(MATCH($J111,SorP!$B$1:$B$6230,0)),"",INDIRECT("'SorP'!$A$"&amp;MATCH($J111,SorP!$B$1:$B$6230,0))))</f>
        <v>PE-ICA</v>
      </c>
      <c r="U111" s="299"/>
      <c r="V111" s="300">
        <f ca="1">IF(C111="",NA(),MATCH($B111&amp;$C111,'Smelter Look-up'!$J:$J,0))</f>
        <v>425</v>
      </c>
      <c r="W111" s="301"/>
      <c r="X111" s="301">
        <f t="shared" ca="1" si="5"/>
        <v>0</v>
      </c>
      <c r="Y111" s="301"/>
      <c r="Z111" s="301"/>
      <c r="AB111" s="303" t="str">
        <f t="shared" ca="1" si="6"/>
        <v>TinMinsur</v>
      </c>
    </row>
    <row r="112" spans="1:28" s="302" customFormat="1" ht="76.5">
      <c r="A112" s="249" t="s">
        <v>1099</v>
      </c>
      <c r="B112" s="250" t="str">
        <f ca="1">IF(LEN(A112)=0,"",INDEX('Smelter Look-up'!$A:$A,MATCH($A112,'Smelter Look-up'!$E:$E,0)))</f>
        <v>Gold</v>
      </c>
      <c r="C112" s="256" t="str">
        <f ca="1">IF(LEN(A112)=0,"",INDEX('Smelter Look-up'!$C:$C,MATCH($A112,'Smelter Look-up'!$E:$E,0)))</f>
        <v>Mitsubishi Materials Corporation</v>
      </c>
      <c r="D112" s="250"/>
      <c r="E112" s="250" t="str">
        <f ca="1">IF(ISERROR($V112),"",OFFSET('Smelter Look-up'!$D$4,$V112-4,0)&amp;"")</f>
        <v>JAPAN</v>
      </c>
      <c r="F112" s="250" t="str">
        <f ca="1">IF(ISERROR($V112),"",OFFSET('Smelter Look-up'!$E$4,$V112-4,0))</f>
        <v>CID001188</v>
      </c>
      <c r="G112" s="250" t="str">
        <f ca="1">IF(C112=$X$4,"Enter smelter details", IF(ISERROR($V112),"",OFFSET('Smelter Look-up'!$F$4,$V112-4,0)))</f>
        <v>CFSI</v>
      </c>
      <c r="H112" s="251">
        <f ca="1">IF(ISERROR($V112),"",OFFSET('Smelter Look-up'!$G$4,$V112-4,0))</f>
        <v>0</v>
      </c>
      <c r="I112" s="252" t="str">
        <f ca="1">IF(ISERROR($V112),"",OFFSET('Smelter Look-up'!$H$4,$V112-4,0))</f>
        <v>Naoshima</v>
      </c>
      <c r="J112" s="252" t="str">
        <f ca="1">IF(ISERROR($V112),"",OFFSET('Smelter Look-up'!$I$4,$V112-4,0))</f>
        <v>Kagawa</v>
      </c>
      <c r="K112" s="254"/>
      <c r="L112" s="254"/>
      <c r="M112" s="254"/>
      <c r="N112" s="254"/>
      <c r="O112" s="254"/>
      <c r="P112" s="253"/>
      <c r="Q112" s="255"/>
      <c r="R112" s="250" t="str">
        <f ca="1">IF(ISERROR($V112),"",OFFSET('Smelter Look-up'!$C$4,$V112-4,0)&amp;"")</f>
        <v>Mitsubishi Materials Corporation</v>
      </c>
      <c r="S112" s="264" t="str">
        <f t="shared" ca="1" si="4"/>
        <v>JP</v>
      </c>
      <c r="T112" s="264" t="str">
        <f ca="1">IF(B112="","",IF(ISERROR(MATCH($J112,SorP!$B$1:$B$6230,0)),"",INDIRECT("'SorP'!$A$"&amp;MATCH($J112,SorP!$B$1:$B$6230,0))))</f>
        <v>JP-37</v>
      </c>
      <c r="U112" s="299"/>
      <c r="V112" s="300">
        <f ca="1">IF(C112="",NA(),MATCH($B112&amp;$C112,'Smelter Look-up'!$J:$J,0))</f>
        <v>149</v>
      </c>
      <c r="W112" s="301"/>
      <c r="X112" s="301">
        <f t="shared" ca="1" si="5"/>
        <v>0</v>
      </c>
      <c r="Y112" s="301"/>
      <c r="Z112" s="301"/>
      <c r="AB112" s="303" t="str">
        <f t="shared" ca="1" si="6"/>
        <v>GoldMitsubishi Materials Corporation</v>
      </c>
    </row>
    <row r="113" spans="1:28" s="302" customFormat="1" ht="76.5">
      <c r="A113" s="249" t="s">
        <v>1179</v>
      </c>
      <c r="B113" s="250" t="str">
        <f ca="1">IF(LEN(A113)=0,"",INDEX('Smelter Look-up'!$A:$A,MATCH($A113,'Smelter Look-up'!$E:$E,0)))</f>
        <v>Tin</v>
      </c>
      <c r="C113" s="256" t="str">
        <f ca="1">IF(LEN(A113)=0,"",INDEX('Smelter Look-up'!$C:$C,MATCH($A113,'Smelter Look-up'!$E:$E,0)))</f>
        <v>Mitsubishi Materials Corporation</v>
      </c>
      <c r="D113" s="250"/>
      <c r="E113" s="250" t="str">
        <f ca="1">IF(ISERROR($V113),"",OFFSET('Smelter Look-up'!$D$4,$V113-4,0)&amp;"")</f>
        <v>JAPAN</v>
      </c>
      <c r="F113" s="250" t="str">
        <f ca="1">IF(ISERROR($V113),"",OFFSET('Smelter Look-up'!$E$4,$V113-4,0))</f>
        <v>CID001191</v>
      </c>
      <c r="G113" s="250" t="str">
        <f ca="1">IF(C113=$X$4,"Enter smelter details", IF(ISERROR($V113),"",OFFSET('Smelter Look-up'!$F$4,$V113-4,0)))</f>
        <v>CFSI</v>
      </c>
      <c r="H113" s="251">
        <f ca="1">IF(ISERROR($V113),"",OFFSET('Smelter Look-up'!$G$4,$V113-4,0))</f>
        <v>0</v>
      </c>
      <c r="I113" s="252" t="str">
        <f ca="1">IF(ISERROR($V113),"",OFFSET('Smelter Look-up'!$H$4,$V113-4,0))</f>
        <v>Asago</v>
      </c>
      <c r="J113" s="252" t="str">
        <f ca="1">IF(ISERROR($V113),"",OFFSET('Smelter Look-up'!$I$4,$V113-4,0))</f>
        <v>Hyogo</v>
      </c>
      <c r="K113" s="254"/>
      <c r="L113" s="254"/>
      <c r="M113" s="254"/>
      <c r="N113" s="254"/>
      <c r="O113" s="254"/>
      <c r="P113" s="253"/>
      <c r="Q113" s="255"/>
      <c r="R113" s="250" t="str">
        <f ca="1">IF(ISERROR($V113),"",OFFSET('Smelter Look-up'!$C$4,$V113-4,0)&amp;"")</f>
        <v>Mitsubishi Materials Corporation</v>
      </c>
      <c r="S113" s="264" t="str">
        <f t="shared" ca="1" si="4"/>
        <v>JP</v>
      </c>
      <c r="T113" s="264" t="str">
        <f ca="1">IF(B113="","",IF(ISERROR(MATCH($J113,SorP!$B$1:$B$6230,0)),"",INDIRECT("'SorP'!$A$"&amp;MATCH($J113,SorP!$B$1:$B$6230,0))))</f>
        <v>JP-28</v>
      </c>
      <c r="U113" s="299"/>
      <c r="V113" s="300">
        <f ca="1">IF(C113="",NA(),MATCH($B113&amp;$C113,'Smelter Look-up'!$J:$J,0))</f>
        <v>426</v>
      </c>
      <c r="W113" s="301"/>
      <c r="X113" s="301">
        <f t="shared" ca="1" si="5"/>
        <v>0</v>
      </c>
      <c r="Y113" s="301"/>
      <c r="Z113" s="301"/>
      <c r="AB113" s="303" t="str">
        <f t="shared" ca="1" si="6"/>
        <v>TinMitsubishi Materials Corporation</v>
      </c>
    </row>
    <row r="114" spans="1:28" s="302" customFormat="1" ht="89.25">
      <c r="A114" s="249" t="s">
        <v>1154</v>
      </c>
      <c r="B114" s="250" t="str">
        <f ca="1">IF(LEN(A114)=0,"",INDEX('Smelter Look-up'!$A:$A,MATCH($A114,'Smelter Look-up'!$E:$E,0)))</f>
        <v>Tantalum</v>
      </c>
      <c r="C114" s="256" t="str">
        <f ca="1">IF(LEN(A114)=0,"",INDEX('Smelter Look-up'!$C:$C,MATCH($A114,'Smelter Look-up'!$E:$E,0)))</f>
        <v>Mitsui Mining and Smelting Co., Ltd.</v>
      </c>
      <c r="D114" s="250"/>
      <c r="E114" s="250" t="str">
        <f ca="1">IF(ISERROR($V114),"",OFFSET('Smelter Look-up'!$D$4,$V114-4,0)&amp;"")</f>
        <v>JAPAN</v>
      </c>
      <c r="F114" s="250" t="str">
        <f ca="1">IF(ISERROR($V114),"",OFFSET('Smelter Look-up'!$E$4,$V114-4,0))</f>
        <v>CID001192</v>
      </c>
      <c r="G114" s="250" t="str">
        <f ca="1">IF(C114=$X$4,"Enter smelter details", IF(ISERROR($V114),"",OFFSET('Smelter Look-up'!$F$4,$V114-4,0)))</f>
        <v>CFSI</v>
      </c>
      <c r="H114" s="251">
        <f ca="1">IF(ISERROR($V114),"",OFFSET('Smelter Look-up'!$G$4,$V114-4,0))</f>
        <v>0</v>
      </c>
      <c r="I114" s="252" t="str">
        <f ca="1">IF(ISERROR($V114),"",OFFSET('Smelter Look-up'!$H$4,$V114-4,0))</f>
        <v>Omuta</v>
      </c>
      <c r="J114" s="252" t="str">
        <f ca="1">IF(ISERROR($V114),"",OFFSET('Smelter Look-up'!$I$4,$V114-4,0))</f>
        <v>Fukuoka</v>
      </c>
      <c r="K114" s="254"/>
      <c r="L114" s="254"/>
      <c r="M114" s="254"/>
      <c r="N114" s="254"/>
      <c r="O114" s="254"/>
      <c r="P114" s="253"/>
      <c r="Q114" s="255"/>
      <c r="R114" s="250" t="str">
        <f ca="1">IF(ISERROR($V114),"",OFFSET('Smelter Look-up'!$C$4,$V114-4,0)&amp;"")</f>
        <v>Mitsui Mining and Smelting Co., Ltd.</v>
      </c>
      <c r="S114" s="264" t="str">
        <f t="shared" ca="1" si="4"/>
        <v>JP</v>
      </c>
      <c r="T114" s="264" t="str">
        <f ca="1">IF(B114="","",IF(ISERROR(MATCH($J114,SorP!$B$1:$B$6230,0)),"",INDIRECT("'SorP'!$A$"&amp;MATCH($J114,SorP!$B$1:$B$6230,0))))</f>
        <v>JP-40</v>
      </c>
      <c r="U114" s="299"/>
      <c r="V114" s="300">
        <f ca="1">IF(C114="",NA(),MATCH($B114&amp;$C114,'Smelter Look-up'!$J:$J,0))</f>
        <v>320</v>
      </c>
      <c r="W114" s="301"/>
      <c r="X114" s="301">
        <f t="shared" ca="1" si="5"/>
        <v>0</v>
      </c>
      <c r="Y114" s="301"/>
      <c r="Z114" s="301"/>
      <c r="AB114" s="303" t="str">
        <f t="shared" ca="1" si="6"/>
        <v>TantalumMitsui Mining and Smelting Co., Ltd.</v>
      </c>
    </row>
    <row r="115" spans="1:28" s="302" customFormat="1" ht="89.25">
      <c r="A115" s="249" t="s">
        <v>1100</v>
      </c>
      <c r="B115" s="250" t="str">
        <f ca="1">IF(LEN(A115)=0,"",INDEX('Smelter Look-up'!$A:$A,MATCH($A115,'Smelter Look-up'!$E:$E,0)))</f>
        <v>Gold</v>
      </c>
      <c r="C115" s="256" t="str">
        <f ca="1">IF(LEN(A115)=0,"",INDEX('Smelter Look-up'!$C:$C,MATCH($A115,'Smelter Look-up'!$E:$E,0)))</f>
        <v>Mitsui Mining and Smelting Co., Ltd.</v>
      </c>
      <c r="D115" s="250"/>
      <c r="E115" s="250" t="str">
        <f ca="1">IF(ISERROR($V115),"",OFFSET('Smelter Look-up'!$D$4,$V115-4,0)&amp;"")</f>
        <v>JAPAN</v>
      </c>
      <c r="F115" s="250" t="str">
        <f ca="1">IF(ISERROR($V115),"",OFFSET('Smelter Look-up'!$E$4,$V115-4,0))</f>
        <v>CID001193</v>
      </c>
      <c r="G115" s="250" t="str">
        <f ca="1">IF(C115=$X$4,"Enter smelter details", IF(ISERROR($V115),"",OFFSET('Smelter Look-up'!$F$4,$V115-4,0)))</f>
        <v>CFSI</v>
      </c>
      <c r="H115" s="251">
        <f ca="1">IF(ISERROR($V115),"",OFFSET('Smelter Look-up'!$G$4,$V115-4,0))</f>
        <v>0</v>
      </c>
      <c r="I115" s="252" t="str">
        <f ca="1">IF(ISERROR($V115),"",OFFSET('Smelter Look-up'!$H$4,$V115-4,0))</f>
        <v>Takehara</v>
      </c>
      <c r="J115" s="252" t="str">
        <f ca="1">IF(ISERROR($V115),"",OFFSET('Smelter Look-up'!$I$4,$V115-4,0))</f>
        <v>Hiroshima</v>
      </c>
      <c r="K115" s="254"/>
      <c r="L115" s="254"/>
      <c r="M115" s="254"/>
      <c r="N115" s="254"/>
      <c r="O115" s="254"/>
      <c r="P115" s="253"/>
      <c r="Q115" s="255"/>
      <c r="R115" s="250" t="str">
        <f ca="1">IF(ISERROR($V115),"",OFFSET('Smelter Look-up'!$C$4,$V115-4,0)&amp;"")</f>
        <v>Mitsui Mining and Smelting Co., Ltd.</v>
      </c>
      <c r="S115" s="264" t="str">
        <f t="shared" ca="1" si="4"/>
        <v>JP</v>
      </c>
      <c r="T115" s="264" t="str">
        <f ca="1">IF(B115="","",IF(ISERROR(MATCH($J115,SorP!$B$1:$B$6230,0)),"",INDIRECT("'SorP'!$A$"&amp;MATCH($J115,SorP!$B$1:$B$6230,0))))</f>
        <v>JP-34</v>
      </c>
      <c r="U115" s="299"/>
      <c r="V115" s="300">
        <f ca="1">IF(C115="",NA(),MATCH($B115&amp;$C115,'Smelter Look-up'!$J:$J,0))</f>
        <v>151</v>
      </c>
      <c r="W115" s="301"/>
      <c r="X115" s="301">
        <f t="shared" ca="1" si="5"/>
        <v>0</v>
      </c>
      <c r="Y115" s="301"/>
      <c r="Z115" s="301"/>
      <c r="AB115" s="303" t="str">
        <f t="shared" ca="1" si="6"/>
        <v>GoldMitsui Mining and Smelting Co., Ltd.</v>
      </c>
    </row>
    <row r="116" spans="1:28" s="302" customFormat="1" ht="51">
      <c r="A116" s="249" t="s">
        <v>1155</v>
      </c>
      <c r="B116" s="250" t="str">
        <f ca="1">IF(LEN(A116)=0,"",INDEX('Smelter Look-up'!$A:$A,MATCH($A116,'Smelter Look-up'!$E:$E,0)))</f>
        <v>Tantalum</v>
      </c>
      <c r="C116" s="256" t="str">
        <f ca="1">IF(LEN(A116)=0,"",INDEX('Smelter Look-up'!$C:$C,MATCH($A116,'Smelter Look-up'!$E:$E,0)))</f>
        <v>NPM Silmet AS</v>
      </c>
      <c r="D116" s="250"/>
      <c r="E116" s="250" t="str">
        <f ca="1">IF(ISERROR($V116),"",OFFSET('Smelter Look-up'!$D$4,$V116-4,0)&amp;"")</f>
        <v>ESTONIA</v>
      </c>
      <c r="F116" s="250" t="str">
        <f ca="1">IF(ISERROR($V116),"",OFFSET('Smelter Look-up'!$E$4,$V116-4,0))</f>
        <v>CID001200</v>
      </c>
      <c r="G116" s="250" t="str">
        <f ca="1">IF(C116=$X$4,"Enter smelter details", IF(ISERROR($V116),"",OFFSET('Smelter Look-up'!$F$4,$V116-4,0)))</f>
        <v>CFSI</v>
      </c>
      <c r="H116" s="251">
        <f ca="1">IF(ISERROR($V116),"",OFFSET('Smelter Look-up'!$G$4,$V116-4,0))</f>
        <v>0</v>
      </c>
      <c r="I116" s="252" t="str">
        <f ca="1">IF(ISERROR($V116),"",OFFSET('Smelter Look-up'!$H$4,$V116-4,0))</f>
        <v>Sillamäe</v>
      </c>
      <c r="J116" s="252" t="str">
        <f ca="1">IF(ISERROR($V116),"",OFFSET('Smelter Look-up'!$I$4,$V116-4,0))</f>
        <v>Ida-Virumaa</v>
      </c>
      <c r="K116" s="254"/>
      <c r="L116" s="254"/>
      <c r="M116" s="254"/>
      <c r="N116" s="254"/>
      <c r="O116" s="254"/>
      <c r="P116" s="253"/>
      <c r="Q116" s="255"/>
      <c r="R116" s="250" t="str">
        <f ca="1">IF(ISERROR($V116),"",OFFSET('Smelter Look-up'!$C$4,$V116-4,0)&amp;"")</f>
        <v>NPM Silmet AS</v>
      </c>
      <c r="S116" s="264" t="str">
        <f t="shared" ca="1" si="4"/>
        <v>EE</v>
      </c>
      <c r="T116" s="264" t="str">
        <f ca="1">IF(B116="","",IF(ISERROR(MATCH($J116,SorP!$B$1:$B$6230,0)),"",INDIRECT("'SorP'!$A$"&amp;MATCH($J116,SorP!$B$1:$B$6230,0))))</f>
        <v>EE-44</v>
      </c>
      <c r="U116" s="299"/>
      <c r="V116" s="300">
        <f ca="1">IF(C116="",NA(),MATCH($B116&amp;$C116,'Smelter Look-up'!$J:$J,0))</f>
        <v>323</v>
      </c>
      <c r="W116" s="301"/>
      <c r="X116" s="301">
        <f t="shared" ca="1" si="5"/>
        <v>0</v>
      </c>
      <c r="Y116" s="301"/>
      <c r="Z116" s="301"/>
      <c r="AB116" s="303" t="str">
        <f t="shared" ca="1" si="6"/>
        <v>TantalumNPM Silmet AS</v>
      </c>
    </row>
    <row r="117" spans="1:28" s="302" customFormat="1" ht="76.5">
      <c r="A117" s="249" t="s">
        <v>1101</v>
      </c>
      <c r="B117" s="250" t="str">
        <f ca="1">IF(LEN(A117)=0,"",INDEX('Smelter Look-up'!$A:$A,MATCH($A117,'Smelter Look-up'!$E:$E,0)))</f>
        <v>Gold</v>
      </c>
      <c r="C117" s="256" t="str">
        <f ca="1">IF(LEN(A117)=0,"",INDEX('Smelter Look-up'!$C:$C,MATCH($A117,'Smelter Look-up'!$E:$E,0)))</f>
        <v>Moscow Special Alloys Processing Plant</v>
      </c>
      <c r="D117" s="250"/>
      <c r="E117" s="250" t="str">
        <f ca="1">IF(ISERROR($V117),"",OFFSET('Smelter Look-up'!$D$4,$V117-4,0)&amp;"")</f>
        <v>RUSSIAN FEDERATION</v>
      </c>
      <c r="F117" s="250" t="str">
        <f ca="1">IF(ISERROR($V117),"",OFFSET('Smelter Look-up'!$E$4,$V117-4,0))</f>
        <v>CID001204</v>
      </c>
      <c r="G117" s="250" t="str">
        <f ca="1">IF(C117=$X$4,"Enter smelter details", IF(ISERROR($V117),"",OFFSET('Smelter Look-up'!$F$4,$V117-4,0)))</f>
        <v>CFSI</v>
      </c>
      <c r="H117" s="251">
        <f ca="1">IF(ISERROR($V117),"",OFFSET('Smelter Look-up'!$G$4,$V117-4,0))</f>
        <v>0</v>
      </c>
      <c r="I117" s="252" t="str">
        <f ca="1">IF(ISERROR($V117),"",OFFSET('Smelter Look-up'!$H$4,$V117-4,0))</f>
        <v>Obrucheva</v>
      </c>
      <c r="J117" s="252" t="str">
        <f ca="1">IF(ISERROR($V117),"",OFFSET('Smelter Look-up'!$I$4,$V117-4,0))</f>
        <v>Moscow Region</v>
      </c>
      <c r="K117" s="254"/>
      <c r="L117" s="254"/>
      <c r="M117" s="254"/>
      <c r="N117" s="254"/>
      <c r="O117" s="254"/>
      <c r="P117" s="253"/>
      <c r="Q117" s="255"/>
      <c r="R117" s="250" t="str">
        <f ca="1">IF(ISERROR($V117),"",OFFSET('Smelter Look-up'!$C$4,$V117-4,0)&amp;"")</f>
        <v>Moscow Special Alloys Processing Plant</v>
      </c>
      <c r="S117" s="264" t="str">
        <f t="shared" ca="1" si="4"/>
        <v>RU</v>
      </c>
      <c r="T117" s="264" t="str">
        <f ca="1">IF(B117="","",IF(ISERROR(MATCH($J117,SorP!$B$1:$B$6230,0)),"",INDIRECT("'SorP'!$A$"&amp;MATCH($J117,SorP!$B$1:$B$6230,0))))</f>
        <v/>
      </c>
      <c r="U117" s="299"/>
      <c r="V117" s="300">
        <f ca="1">IF(C117="",NA(),MATCH($B117&amp;$C117,'Smelter Look-up'!$J:$J,0))</f>
        <v>156</v>
      </c>
      <c r="W117" s="301"/>
      <c r="X117" s="301">
        <f t="shared" ca="1" si="5"/>
        <v>0</v>
      </c>
      <c r="Y117" s="301"/>
      <c r="Z117" s="301"/>
      <c r="AB117" s="303" t="str">
        <f t="shared" ca="1" si="6"/>
        <v>GoldMoscow Special Alloys Processing Plant</v>
      </c>
    </row>
    <row r="118" spans="1:28" s="302" customFormat="1" ht="76.5">
      <c r="A118" s="249" t="s">
        <v>1102</v>
      </c>
      <c r="B118" s="250" t="str">
        <f ca="1">IF(LEN(A118)=0,"",INDEX('Smelter Look-up'!$A:$A,MATCH($A118,'Smelter Look-up'!$E:$E,0)))</f>
        <v>Gold</v>
      </c>
      <c r="C118" s="256" t="str">
        <f ca="1">IF(LEN(A118)=0,"",INDEX('Smelter Look-up'!$C:$C,MATCH($A118,'Smelter Look-up'!$E:$E,0)))</f>
        <v>Nadir Metal Rafineri San. Ve Tic. A.S.</v>
      </c>
      <c r="D118" s="250"/>
      <c r="E118" s="250" t="str">
        <f ca="1">IF(ISERROR($V118),"",OFFSET('Smelter Look-up'!$D$4,$V118-4,0)&amp;"")</f>
        <v>TURKEY</v>
      </c>
      <c r="F118" s="250" t="str">
        <f ca="1">IF(ISERROR($V118),"",OFFSET('Smelter Look-up'!$E$4,$V118-4,0))</f>
        <v>CID001220</v>
      </c>
      <c r="G118" s="250" t="str">
        <f ca="1">IF(C118=$X$4,"Enter smelter details", IF(ISERROR($V118),"",OFFSET('Smelter Look-up'!$F$4,$V118-4,0)))</f>
        <v>CFSI</v>
      </c>
      <c r="H118" s="251">
        <f ca="1">IF(ISERROR($V118),"",OFFSET('Smelter Look-up'!$G$4,$V118-4,0))</f>
        <v>0</v>
      </c>
      <c r="I118" s="252" t="str">
        <f ca="1">IF(ISERROR($V118),"",OFFSET('Smelter Look-up'!$H$4,$V118-4,0))</f>
        <v>Bahçelievler</v>
      </c>
      <c r="J118" s="252" t="str">
        <f ca="1">IF(ISERROR($V118),"",OFFSET('Smelter Look-up'!$I$4,$V118-4,0))</f>
        <v>İstanbul</v>
      </c>
      <c r="K118" s="254"/>
      <c r="L118" s="254"/>
      <c r="M118" s="254"/>
      <c r="N118" s="254"/>
      <c r="O118" s="254"/>
      <c r="P118" s="253"/>
      <c r="Q118" s="255"/>
      <c r="R118" s="250" t="str">
        <f ca="1">IF(ISERROR($V118),"",OFFSET('Smelter Look-up'!$C$4,$V118-4,0)&amp;"")</f>
        <v>Nadir Metal Rafineri San. Ve Tic. A.S.</v>
      </c>
      <c r="S118" s="264" t="str">
        <f t="shared" ca="1" si="4"/>
        <v>TR</v>
      </c>
      <c r="T118" s="264" t="str">
        <f ca="1">IF(B118="","",IF(ISERROR(MATCH($J118,SorP!$B$1:$B$6230,0)),"",INDIRECT("'SorP'!$A$"&amp;MATCH($J118,SorP!$B$1:$B$6230,0))))</f>
        <v>TR-34</v>
      </c>
      <c r="U118" s="299"/>
      <c r="V118" s="300">
        <f ca="1">IF(C118="",NA(),MATCH($B118&amp;$C118,'Smelter Look-up'!$J:$J,0))</f>
        <v>157</v>
      </c>
      <c r="W118" s="301"/>
      <c r="X118" s="301">
        <f t="shared" ca="1" si="5"/>
        <v>0</v>
      </c>
      <c r="Y118" s="301"/>
      <c r="Z118" s="301"/>
      <c r="AB118" s="303" t="str">
        <f t="shared" ca="1" si="6"/>
        <v>GoldNadir Metal Rafineri San. Ve Tic. A.S.</v>
      </c>
    </row>
    <row r="119" spans="1:28" s="302" customFormat="1" ht="102">
      <c r="A119" s="249" t="s">
        <v>2568</v>
      </c>
      <c r="B119" s="250" t="str">
        <f ca="1">IF(LEN(A119)=0,"",INDEX('Smelter Look-up'!$A:$A,MATCH($A119,'Smelter Look-up'!$E:$E,0)))</f>
        <v>Tin</v>
      </c>
      <c r="C119" s="256" t="str">
        <f ca="1">IF(LEN(A119)=0,"",INDEX('Smelter Look-up'!$C:$C,MATCH($A119,'Smelter Look-up'!$E:$E,0)))</f>
        <v>Nankang Nanshan Tin Manufactory Co., Ltd.</v>
      </c>
      <c r="D119" s="250"/>
      <c r="E119" s="250" t="str">
        <f ca="1">IF(ISERROR($V119),"",OFFSET('Smelter Look-up'!$D$4,$V119-4,0)&amp;"")</f>
        <v>CHINA</v>
      </c>
      <c r="F119" s="250" t="str">
        <f ca="1">IF(ISERROR($V119),"",OFFSET('Smelter Look-up'!$E$4,$V119-4,0))</f>
        <v>CID001231</v>
      </c>
      <c r="G119" s="250" t="str">
        <f ca="1">IF(C119=$X$4,"Enter smelter details", IF(ISERROR($V119),"",OFFSET('Smelter Look-up'!$F$4,$V119-4,0)))</f>
        <v>CFSI</v>
      </c>
      <c r="H119" s="251">
        <f ca="1">IF(ISERROR($V119),"",OFFSET('Smelter Look-up'!$G$4,$V119-4,0))</f>
        <v>0</v>
      </c>
      <c r="I119" s="252" t="str">
        <f ca="1">IF(ISERROR($V119),"",OFFSET('Smelter Look-up'!$H$4,$V119-4,0))</f>
        <v>Ganzhou</v>
      </c>
      <c r="J119" s="252" t="str">
        <f ca="1">IF(ISERROR($V119),"",OFFSET('Smelter Look-up'!$I$4,$V119-4,0))</f>
        <v>Jiangxi</v>
      </c>
      <c r="K119" s="254"/>
      <c r="L119" s="254"/>
      <c r="M119" s="254"/>
      <c r="N119" s="254"/>
      <c r="O119" s="254"/>
      <c r="P119" s="253"/>
      <c r="Q119" s="255"/>
      <c r="R119" s="250" t="str">
        <f ca="1">IF(ISERROR($V119),"",OFFSET('Smelter Look-up'!$C$4,$V119-4,0)&amp;"")</f>
        <v>Nankang Nanshan Tin Manufactory Co., Ltd.</v>
      </c>
      <c r="S119" s="264" t="str">
        <f t="shared" ca="1" si="4"/>
        <v>CN</v>
      </c>
      <c r="T119" s="264" t="str">
        <f ca="1">IF(B119="","",IF(ISERROR(MATCH($J119,SorP!$B$1:$B$6230,0)),"",INDIRECT("'SorP'!$A$"&amp;MATCH($J119,SorP!$B$1:$B$6230,0))))</f>
        <v>CN-36</v>
      </c>
      <c r="U119" s="299"/>
      <c r="V119" s="300">
        <f ca="1">IF(C119="",NA(),MATCH($B119&amp;$C119,'Smelter Look-up'!$J:$J,0))</f>
        <v>429</v>
      </c>
      <c r="W119" s="301"/>
      <c r="X119" s="301">
        <f t="shared" ca="1" si="5"/>
        <v>0</v>
      </c>
      <c r="Y119" s="301"/>
      <c r="Z119" s="301"/>
      <c r="AB119" s="303" t="str">
        <f t="shared" ca="1" si="6"/>
        <v>TinNankang Nanshan Tin Manufactory Co., Ltd.</v>
      </c>
    </row>
    <row r="120" spans="1:28" s="302" customFormat="1" ht="102">
      <c r="A120" s="249" t="s">
        <v>1103</v>
      </c>
      <c r="B120" s="250" t="str">
        <f ca="1">IF(LEN(A120)=0,"",INDEX('Smelter Look-up'!$A:$A,MATCH($A120,'Smelter Look-up'!$E:$E,0)))</f>
        <v>Gold</v>
      </c>
      <c r="C120" s="256" t="str">
        <f ca="1">IF(LEN(A120)=0,"",INDEX('Smelter Look-up'!$C:$C,MATCH($A120,'Smelter Look-up'!$E:$E,0)))</f>
        <v>Navoi Mining and Metallurgical Combinat</v>
      </c>
      <c r="D120" s="250"/>
      <c r="E120" s="250" t="str">
        <f ca="1">IF(ISERROR($V120),"",OFFSET('Smelter Look-up'!$D$4,$V120-4,0)&amp;"")</f>
        <v>UZBEKISTAN</v>
      </c>
      <c r="F120" s="250" t="str">
        <f ca="1">IF(ISERROR($V120),"",OFFSET('Smelter Look-up'!$E$4,$V120-4,0))</f>
        <v>CID001236</v>
      </c>
      <c r="G120" s="250" t="str">
        <f ca="1">IF(C120=$X$4,"Enter smelter details", IF(ISERROR($V120),"",OFFSET('Smelter Look-up'!$F$4,$V120-4,0)))</f>
        <v>CFSI</v>
      </c>
      <c r="H120" s="251">
        <f ca="1">IF(ISERROR($V120),"",OFFSET('Smelter Look-up'!$G$4,$V120-4,0))</f>
        <v>0</v>
      </c>
      <c r="I120" s="252" t="str">
        <f ca="1">IF(ISERROR($V120),"",OFFSET('Smelter Look-up'!$H$4,$V120-4,0))</f>
        <v>Navoi</v>
      </c>
      <c r="J120" s="252" t="str">
        <f ca="1">IF(ISERROR($V120),"",OFFSET('Smelter Look-up'!$I$4,$V120-4,0))</f>
        <v>Navoiy</v>
      </c>
      <c r="K120" s="254"/>
      <c r="L120" s="254"/>
      <c r="M120" s="254"/>
      <c r="N120" s="254"/>
      <c r="O120" s="254"/>
      <c r="P120" s="253"/>
      <c r="Q120" s="255"/>
      <c r="R120" s="250" t="str">
        <f ca="1">IF(ISERROR($V120),"",OFFSET('Smelter Look-up'!$C$4,$V120-4,0)&amp;"")</f>
        <v>Navoi Mining and Metallurgical Combinat</v>
      </c>
      <c r="S120" s="264" t="str">
        <f t="shared" ca="1" si="4"/>
        <v>UZ</v>
      </c>
      <c r="T120" s="264" t="str">
        <f ca="1">IF(B120="","",IF(ISERROR(MATCH($J120,SorP!$B$1:$B$6230,0)),"",INDIRECT("'SorP'!$A$"&amp;MATCH($J120,SorP!$B$1:$B$6230,0))))</f>
        <v>UZ-NW</v>
      </c>
      <c r="U120" s="299"/>
      <c r="V120" s="300">
        <f ca="1">IF(C120="",NA(),MATCH($B120&amp;$C120,'Smelter Look-up'!$J:$J,0))</f>
        <v>159</v>
      </c>
      <c r="W120" s="301"/>
      <c r="X120" s="301">
        <f t="shared" ca="1" si="5"/>
        <v>0</v>
      </c>
      <c r="Y120" s="301"/>
      <c r="Z120" s="301"/>
      <c r="AB120" s="303" t="str">
        <f t="shared" ca="1" si="6"/>
        <v>GoldNavoi Mining and Metallurgical Combinat</v>
      </c>
    </row>
    <row r="121" spans="1:28" s="302" customFormat="1" ht="63.75">
      <c r="A121" s="249" t="s">
        <v>1104</v>
      </c>
      <c r="B121" s="250" t="str">
        <f ca="1">IF(LEN(A121)=0,"",INDEX('Smelter Look-up'!$A:$A,MATCH($A121,'Smelter Look-up'!$E:$E,0)))</f>
        <v>Gold</v>
      </c>
      <c r="C121" s="256" t="str">
        <f ca="1">IF(LEN(A121)=0,"",INDEX('Smelter Look-up'!$C:$C,MATCH($A121,'Smelter Look-up'!$E:$E,0)))</f>
        <v>Nihon Material Co., Ltd.</v>
      </c>
      <c r="D121" s="250"/>
      <c r="E121" s="250" t="str">
        <f ca="1">IF(ISERROR($V121),"",OFFSET('Smelter Look-up'!$D$4,$V121-4,0)&amp;"")</f>
        <v>JAPAN</v>
      </c>
      <c r="F121" s="250" t="str">
        <f ca="1">IF(ISERROR($V121),"",OFFSET('Smelter Look-up'!$E$4,$V121-4,0))</f>
        <v>CID001259</v>
      </c>
      <c r="G121" s="250" t="str">
        <f ca="1">IF(C121=$X$4,"Enter smelter details", IF(ISERROR($V121),"",OFFSET('Smelter Look-up'!$F$4,$V121-4,0)))</f>
        <v>CFSI</v>
      </c>
      <c r="H121" s="251">
        <f ca="1">IF(ISERROR($V121),"",OFFSET('Smelter Look-up'!$G$4,$V121-4,0))</f>
        <v>0</v>
      </c>
      <c r="I121" s="252" t="str">
        <f ca="1">IF(ISERROR($V121),"",OFFSET('Smelter Look-up'!$H$4,$V121-4,0))</f>
        <v>Noda</v>
      </c>
      <c r="J121" s="252" t="str">
        <f ca="1">IF(ISERROR($V121),"",OFFSET('Smelter Look-up'!$I$4,$V121-4,0))</f>
        <v>Chiba</v>
      </c>
      <c r="K121" s="254"/>
      <c r="L121" s="254"/>
      <c r="M121" s="254"/>
      <c r="N121" s="254"/>
      <c r="O121" s="254"/>
      <c r="P121" s="253"/>
      <c r="Q121" s="255"/>
      <c r="R121" s="250" t="str">
        <f ca="1">IF(ISERROR($V121),"",OFFSET('Smelter Look-up'!$C$4,$V121-4,0)&amp;"")</f>
        <v>Nihon Material Co., Ltd.</v>
      </c>
      <c r="S121" s="264" t="str">
        <f t="shared" ca="1" si="4"/>
        <v>JP</v>
      </c>
      <c r="T121" s="264" t="str">
        <f ca="1">IF(B121="","",IF(ISERROR(MATCH($J121,SorP!$B$1:$B$6230,0)),"",INDIRECT("'SorP'!$A$"&amp;MATCH($J121,SorP!$B$1:$B$6230,0))))</f>
        <v>JP-12</v>
      </c>
      <c r="U121" s="299"/>
      <c r="V121" s="300">
        <f ca="1">IF(C121="",NA(),MATCH($B121&amp;$C121,'Smelter Look-up'!$J:$J,0))</f>
        <v>161</v>
      </c>
      <c r="W121" s="301"/>
      <c r="X121" s="301">
        <f t="shared" ca="1" si="5"/>
        <v>0</v>
      </c>
      <c r="Y121" s="301"/>
      <c r="Z121" s="301"/>
      <c r="AB121" s="303" t="str">
        <f t="shared" ca="1" si="6"/>
        <v>GoldNihon Material Co., Ltd.</v>
      </c>
    </row>
    <row r="122" spans="1:28" s="302" customFormat="1" ht="102">
      <c r="A122" s="249" t="s">
        <v>1156</v>
      </c>
      <c r="B122" s="250" t="str">
        <f ca="1">IF(LEN(A122)=0,"",INDEX('Smelter Look-up'!$A:$A,MATCH($A122,'Smelter Look-up'!$E:$E,0)))</f>
        <v>Tantalum</v>
      </c>
      <c r="C122" s="256" t="str">
        <f ca="1">IF(LEN(A122)=0,"",INDEX('Smelter Look-up'!$C:$C,MATCH($A122,'Smelter Look-up'!$E:$E,0)))</f>
        <v>Ningxia Orient Tantalum Industry Co., Ltd.</v>
      </c>
      <c r="D122" s="250"/>
      <c r="E122" s="250" t="str">
        <f ca="1">IF(ISERROR($V122),"",OFFSET('Smelter Look-up'!$D$4,$V122-4,0)&amp;"")</f>
        <v>CHINA</v>
      </c>
      <c r="F122" s="250" t="str">
        <f ca="1">IF(ISERROR($V122),"",OFFSET('Smelter Look-up'!$E$4,$V122-4,0))</f>
        <v>CID001277</v>
      </c>
      <c r="G122" s="250" t="str">
        <f ca="1">IF(C122=$X$4,"Enter smelter details", IF(ISERROR($V122),"",OFFSET('Smelter Look-up'!$F$4,$V122-4,0)))</f>
        <v>CFSI</v>
      </c>
      <c r="H122" s="251">
        <f ca="1">IF(ISERROR($V122),"",OFFSET('Smelter Look-up'!$G$4,$V122-4,0))</f>
        <v>0</v>
      </c>
      <c r="I122" s="252" t="str">
        <f ca="1">IF(ISERROR($V122),"",OFFSET('Smelter Look-up'!$H$4,$V122-4,0))</f>
        <v>Shizuishan City</v>
      </c>
      <c r="J122" s="252" t="str">
        <f ca="1">IF(ISERROR($V122),"",OFFSET('Smelter Look-up'!$I$4,$V122-4,0))</f>
        <v>Ningxia</v>
      </c>
      <c r="K122" s="254"/>
      <c r="L122" s="254"/>
      <c r="M122" s="254"/>
      <c r="N122" s="254"/>
      <c r="O122" s="254"/>
      <c r="P122" s="253"/>
      <c r="Q122" s="255"/>
      <c r="R122" s="250" t="str">
        <f ca="1">IF(ISERROR($V122),"",OFFSET('Smelter Look-up'!$C$4,$V122-4,0)&amp;"")</f>
        <v>Ningxia Orient Tantalum Industry Co., Ltd.</v>
      </c>
      <c r="S122" s="264" t="str">
        <f t="shared" ca="1" si="4"/>
        <v>CN</v>
      </c>
      <c r="T122" s="264" t="str">
        <f ca="1">IF(B122="","",IF(ISERROR(MATCH($J122,SorP!$B$1:$B$6230,0)),"",INDIRECT("'SorP'!$A$"&amp;MATCH($J122,SorP!$B$1:$B$6230,0))))</f>
        <v>CN-64</v>
      </c>
      <c r="U122" s="299"/>
      <c r="V122" s="300">
        <f ca="1">IF(C122="",NA(),MATCH($B122&amp;$C122,'Smelter Look-up'!$J:$J,0))</f>
        <v>322</v>
      </c>
      <c r="W122" s="301"/>
      <c r="X122" s="301">
        <f t="shared" ca="1" si="5"/>
        <v>0</v>
      </c>
      <c r="Y122" s="301"/>
      <c r="Z122" s="301"/>
      <c r="AB122" s="303" t="str">
        <f t="shared" ca="1" si="6"/>
        <v>TantalumNingxia Orient Tantalum Industry Co., Ltd.</v>
      </c>
    </row>
    <row r="123" spans="1:28" s="302" customFormat="1" ht="76.5">
      <c r="A123" s="249" t="s">
        <v>1181</v>
      </c>
      <c r="B123" s="250" t="str">
        <f ca="1">IF(LEN(A123)=0,"",INDEX('Smelter Look-up'!$A:$A,MATCH($A123,'Smelter Look-up'!$E:$E,0)))</f>
        <v>Tin</v>
      </c>
      <c r="C123" s="256" t="str">
        <f ca="1">IF(LEN(A123)=0,"",INDEX('Smelter Look-up'!$C:$C,MATCH($A123,'Smelter Look-up'!$E:$E,0)))</f>
        <v>O.M. Manufacturing (Thailand) Co., Ltd.</v>
      </c>
      <c r="D123" s="250"/>
      <c r="E123" s="250" t="str">
        <f ca="1">IF(ISERROR($V123),"",OFFSET('Smelter Look-up'!$D$4,$V123-4,0)&amp;"")</f>
        <v>THAILAND</v>
      </c>
      <c r="F123" s="250" t="str">
        <f ca="1">IF(ISERROR($V123),"",OFFSET('Smelter Look-up'!$E$4,$V123-4,0))</f>
        <v>CID001314</v>
      </c>
      <c r="G123" s="250" t="str">
        <f ca="1">IF(C123=$X$4,"Enter smelter details", IF(ISERROR($V123),"",OFFSET('Smelter Look-up'!$F$4,$V123-4,0)))</f>
        <v>CFSI</v>
      </c>
      <c r="H123" s="251">
        <f ca="1">IF(ISERROR($V123),"",OFFSET('Smelter Look-up'!$G$4,$V123-4,0))</f>
        <v>0</v>
      </c>
      <c r="I123" s="252" t="str">
        <f ca="1">IF(ISERROR($V123),"",OFFSET('Smelter Look-up'!$H$4,$V123-4,0))</f>
        <v>Nongkham Sriracha</v>
      </c>
      <c r="J123" s="252" t="str">
        <f ca="1">IF(ISERROR($V123),"",OFFSET('Smelter Look-up'!$I$4,$V123-4,0))</f>
        <v>Chon Buri</v>
      </c>
      <c r="K123" s="254"/>
      <c r="L123" s="254"/>
      <c r="M123" s="254"/>
      <c r="N123" s="254"/>
      <c r="O123" s="254"/>
      <c r="P123" s="253"/>
      <c r="Q123" s="255"/>
      <c r="R123" s="250" t="str">
        <f ca="1">IF(ISERROR($V123),"",OFFSET('Smelter Look-up'!$C$4,$V123-4,0)&amp;"")</f>
        <v>O.M. Manufacturing (Thailand) Co., Ltd.</v>
      </c>
      <c r="S123" s="264" t="str">
        <f t="shared" ca="1" si="4"/>
        <v>TH</v>
      </c>
      <c r="T123" s="264" t="str">
        <f ca="1">IF(B123="","",IF(ISERROR(MATCH($J123,SorP!$B$1:$B$6230,0)),"",INDIRECT("'SorP'!$A$"&amp;MATCH($J123,SorP!$B$1:$B$6230,0))))</f>
        <v>TH-20</v>
      </c>
      <c r="U123" s="299"/>
      <c r="V123" s="300">
        <f ca="1">IF(C123="",NA(),MATCH($B123&amp;$C123,'Smelter Look-up'!$J:$J,0))</f>
        <v>432</v>
      </c>
      <c r="W123" s="301"/>
      <c r="X123" s="301">
        <f t="shared" ca="1" si="5"/>
        <v>0</v>
      </c>
      <c r="Y123" s="301"/>
      <c r="Z123" s="301"/>
      <c r="AB123" s="303" t="str">
        <f t="shared" ca="1" si="6"/>
        <v>TinO.M. Manufacturing (Thailand) Co., Ltd.</v>
      </c>
    </row>
    <row r="124" spans="1:28" s="302" customFormat="1" ht="89.25">
      <c r="A124" s="249" t="s">
        <v>1106</v>
      </c>
      <c r="B124" s="250" t="str">
        <f ca="1">IF(LEN(A124)=0,"",INDEX('Smelter Look-up'!$A:$A,MATCH($A124,'Smelter Look-up'!$E:$E,0)))</f>
        <v>Gold</v>
      </c>
      <c r="C124" s="256" t="str">
        <f ca="1">IF(LEN(A124)=0,"",INDEX('Smelter Look-up'!$C:$C,MATCH($A124,'Smelter Look-up'!$E:$E,0)))</f>
        <v>Ohura Precious Metal Industry Co., Ltd.</v>
      </c>
      <c r="D124" s="250"/>
      <c r="E124" s="250" t="str">
        <f ca="1">IF(ISERROR($V124),"",OFFSET('Smelter Look-up'!$D$4,$V124-4,0)&amp;"")</f>
        <v>JAPAN</v>
      </c>
      <c r="F124" s="250" t="str">
        <f ca="1">IF(ISERROR($V124),"",OFFSET('Smelter Look-up'!$E$4,$V124-4,0))</f>
        <v>CID001325</v>
      </c>
      <c r="G124" s="250" t="str">
        <f ca="1">IF(C124=$X$4,"Enter smelter details", IF(ISERROR($V124),"",OFFSET('Smelter Look-up'!$F$4,$V124-4,0)))</f>
        <v>CFSI</v>
      </c>
      <c r="H124" s="251">
        <f ca="1">IF(ISERROR($V124),"",OFFSET('Smelter Look-up'!$G$4,$V124-4,0))</f>
        <v>0</v>
      </c>
      <c r="I124" s="252" t="str">
        <f ca="1">IF(ISERROR($V124),"",OFFSET('Smelter Look-up'!$H$4,$V124-4,0))</f>
        <v>Nara-shi</v>
      </c>
      <c r="J124" s="252" t="str">
        <f ca="1">IF(ISERROR($V124),"",OFFSET('Smelter Look-up'!$I$4,$V124-4,0))</f>
        <v>Nara</v>
      </c>
      <c r="K124" s="254"/>
      <c r="L124" s="254"/>
      <c r="M124" s="254"/>
      <c r="N124" s="254"/>
      <c r="O124" s="254"/>
      <c r="P124" s="253"/>
      <c r="Q124" s="255"/>
      <c r="R124" s="250" t="str">
        <f ca="1">IF(ISERROR($V124),"",OFFSET('Smelter Look-up'!$C$4,$V124-4,0)&amp;"")</f>
        <v>Ohura Precious Metal Industry Co., Ltd.</v>
      </c>
      <c r="S124" s="264" t="str">
        <f t="shared" ca="1" si="4"/>
        <v>JP</v>
      </c>
      <c r="T124" s="264" t="str">
        <f ca="1">IF(B124="","",IF(ISERROR(MATCH($J124,SorP!$B$1:$B$6230,0)),"",INDIRECT("'SorP'!$A$"&amp;MATCH($J124,SorP!$B$1:$B$6230,0))))</f>
        <v>JP-29</v>
      </c>
      <c r="U124" s="299"/>
      <c r="V124" s="300">
        <f ca="1">IF(C124="",NA(),MATCH($B124&amp;$C124,'Smelter Look-up'!$J:$J,0))</f>
        <v>167</v>
      </c>
      <c r="W124" s="301"/>
      <c r="X124" s="301">
        <f t="shared" ca="1" si="5"/>
        <v>0</v>
      </c>
      <c r="Y124" s="301"/>
      <c r="Z124" s="301"/>
      <c r="AB124" s="303" t="str">
        <f t="shared" ca="1" si="6"/>
        <v>GoldOhura Precious Metal Industry Co., Ltd.</v>
      </c>
    </row>
    <row r="125" spans="1:28" s="302" customFormat="1" ht="153">
      <c r="A125" s="249" t="s">
        <v>1107</v>
      </c>
      <c r="B125" s="250" t="str">
        <f ca="1">IF(LEN(A125)=0,"",INDEX('Smelter Look-up'!$A:$A,MATCH($A125,'Smelter Look-up'!$E:$E,0)))</f>
        <v>Gold</v>
      </c>
      <c r="C125" s="256" t="str">
        <f ca="1">IF(LEN(A125)=0,"",INDEX('Smelter Look-up'!$C:$C,MATCH($A125,'Smelter Look-up'!$E:$E,0)))</f>
        <v>OJSC "The Gulidov Krasnoyarsk Non-Ferrous Metals Plant" (OJSC Krastsvetmet)</v>
      </c>
      <c r="D125" s="250"/>
      <c r="E125" s="250" t="str">
        <f ca="1">IF(ISERROR($V125),"",OFFSET('Smelter Look-up'!$D$4,$V125-4,0)&amp;"")</f>
        <v>RUSSIAN FEDERATION</v>
      </c>
      <c r="F125" s="250" t="str">
        <f ca="1">IF(ISERROR($V125),"",OFFSET('Smelter Look-up'!$E$4,$V125-4,0))</f>
        <v>CID001326</v>
      </c>
      <c r="G125" s="250" t="str">
        <f ca="1">IF(C125=$X$4,"Enter smelter details", IF(ISERROR($V125),"",OFFSET('Smelter Look-up'!$F$4,$V125-4,0)))</f>
        <v>CFSI</v>
      </c>
      <c r="H125" s="251">
        <f ca="1">IF(ISERROR($V125),"",OFFSET('Smelter Look-up'!$G$4,$V125-4,0))</f>
        <v>0</v>
      </c>
      <c r="I125" s="252" t="str">
        <f ca="1">IF(ISERROR($V125),"",OFFSET('Smelter Look-up'!$H$4,$V125-4,0))</f>
        <v>Krasnoyarsk</v>
      </c>
      <c r="J125" s="252" t="str">
        <f ca="1">IF(ISERROR($V125),"",OFFSET('Smelter Look-up'!$I$4,$V125-4,0))</f>
        <v>Krasnoyarsk Kray</v>
      </c>
      <c r="K125" s="254"/>
      <c r="L125" s="254"/>
      <c r="M125" s="254"/>
      <c r="N125" s="254"/>
      <c r="O125" s="254"/>
      <c r="P125" s="253"/>
      <c r="Q125" s="255"/>
      <c r="R125" s="250" t="str">
        <f ca="1">IF(ISERROR($V125),"",OFFSET('Smelter Look-up'!$C$4,$V125-4,0)&amp;"")</f>
        <v>OJSC "The Gulidov Krasnoyarsk Non-Ferrous Metals Plant" (OJSC Krastsvetmet)</v>
      </c>
      <c r="S125" s="264" t="str">
        <f t="shared" ca="1" si="4"/>
        <v>RU</v>
      </c>
      <c r="T125" s="264" t="str">
        <f ca="1">IF(B125="","",IF(ISERROR(MATCH($J125,SorP!$B$1:$B$6230,0)),"",INDIRECT("'SorP'!$A$"&amp;MATCH($J125,SorP!$B$1:$B$6230,0))))</f>
        <v/>
      </c>
      <c r="U125" s="299"/>
      <c r="V125" s="300">
        <f ca="1">IF(C125="",NA(),MATCH($B125&amp;$C125,'Smelter Look-up'!$J:$J,0))</f>
        <v>168</v>
      </c>
      <c r="W125" s="301"/>
      <c r="X125" s="301">
        <f t="shared" ca="1" si="5"/>
        <v>0</v>
      </c>
      <c r="Y125" s="301"/>
      <c r="Z125" s="301"/>
      <c r="AB125" s="303" t="str">
        <f t="shared" ca="1" si="6"/>
        <v>GoldOJSC "The Gulidov Krasnoyarsk Non-Ferrous Metals Plant" (OJSC Krastsvetmet)</v>
      </c>
    </row>
    <row r="126" spans="1:28" s="302" customFormat="1" ht="63.75">
      <c r="A126" s="249" t="s">
        <v>1182</v>
      </c>
      <c r="B126" s="250" t="str">
        <f ca="1">IF(LEN(A126)=0,"",INDEX('Smelter Look-up'!$A:$A,MATCH($A126,'Smelter Look-up'!$E:$E,0)))</f>
        <v>Tin</v>
      </c>
      <c r="C126" s="256" t="str">
        <f ca="1">IF(LEN(A126)=0,"",INDEX('Smelter Look-up'!$C:$C,MATCH($A126,'Smelter Look-up'!$E:$E,0)))</f>
        <v>Operaciones Metalurgical S.A.</v>
      </c>
      <c r="D126" s="250"/>
      <c r="E126" s="250" t="str">
        <f ca="1">IF(ISERROR($V126),"",OFFSET('Smelter Look-up'!$D$4,$V126-4,0)&amp;"")</f>
        <v>BOLIVIA (PLURINATIONAL STATE OF)</v>
      </c>
      <c r="F126" s="250" t="str">
        <f ca="1">IF(ISERROR($V126),"",OFFSET('Smelter Look-up'!$E$4,$V126-4,0))</f>
        <v>CID001337</v>
      </c>
      <c r="G126" s="250" t="str">
        <f ca="1">IF(C126=$X$4,"Enter smelter details", IF(ISERROR($V126),"",OFFSET('Smelter Look-up'!$F$4,$V126-4,0)))</f>
        <v>CFSI</v>
      </c>
      <c r="H126" s="251">
        <f ca="1">IF(ISERROR($V126),"",OFFSET('Smelter Look-up'!$G$4,$V126-4,0))</f>
        <v>0</v>
      </c>
      <c r="I126" s="252" t="str">
        <f ca="1">IF(ISERROR($V126),"",OFFSET('Smelter Look-up'!$H$4,$V126-4,0))</f>
        <v>Oruro</v>
      </c>
      <c r="J126" s="252" t="str">
        <f ca="1">IF(ISERROR($V126),"",OFFSET('Smelter Look-up'!$I$4,$V126-4,0))</f>
        <v>Oruro</v>
      </c>
      <c r="K126" s="254"/>
      <c r="L126" s="254"/>
      <c r="M126" s="254"/>
      <c r="N126" s="254"/>
      <c r="O126" s="254"/>
      <c r="P126" s="253"/>
      <c r="Q126" s="255"/>
      <c r="R126" s="250" t="str">
        <f ca="1">IF(ISERROR($V126),"",OFFSET('Smelter Look-up'!$C$4,$V126-4,0)&amp;"")</f>
        <v>Operaciones Metalurgical S.A.</v>
      </c>
      <c r="S126" s="264" t="str">
        <f t="shared" ca="1" si="4"/>
        <v>BO</v>
      </c>
      <c r="T126" s="264" t="str">
        <f ca="1">IF(B126="","",IF(ISERROR(MATCH($J126,SorP!$B$1:$B$6230,0)),"",INDIRECT("'SorP'!$A$"&amp;MATCH($J126,SorP!$B$1:$B$6230,0))))</f>
        <v>BO-O</v>
      </c>
      <c r="U126" s="299"/>
      <c r="V126" s="300">
        <f ca="1">IF(C126="",NA(),MATCH($B126&amp;$C126,'Smelter Look-up'!$J:$J,0))</f>
        <v>435</v>
      </c>
      <c r="W126" s="301"/>
      <c r="X126" s="301">
        <f t="shared" ca="1" si="5"/>
        <v>0</v>
      </c>
      <c r="Y126" s="301"/>
      <c r="Z126" s="301"/>
      <c r="AB126" s="303" t="str">
        <f t="shared" ca="1" si="6"/>
        <v>TinOperaciones Metalurgical S.A.</v>
      </c>
    </row>
    <row r="127" spans="1:28" s="302" customFormat="1" ht="25.5">
      <c r="A127" s="249" t="s">
        <v>1108</v>
      </c>
      <c r="B127" s="250" t="str">
        <f ca="1">IF(LEN(A127)=0,"",INDEX('Smelter Look-up'!$A:$A,MATCH($A127,'Smelter Look-up'!$E:$E,0)))</f>
        <v>Gold</v>
      </c>
      <c r="C127" s="256" t="str">
        <f ca="1">IF(LEN(A127)=0,"",INDEX('Smelter Look-up'!$C:$C,MATCH($A127,'Smelter Look-up'!$E:$E,0)))</f>
        <v>PAMP S.A.</v>
      </c>
      <c r="D127" s="250"/>
      <c r="E127" s="250" t="str">
        <f ca="1">IF(ISERROR($V127),"",OFFSET('Smelter Look-up'!$D$4,$V127-4,0)&amp;"")</f>
        <v>SWITZERLAND</v>
      </c>
      <c r="F127" s="250" t="str">
        <f ca="1">IF(ISERROR($V127),"",OFFSET('Smelter Look-up'!$E$4,$V127-4,0))</f>
        <v>CID001352</v>
      </c>
      <c r="G127" s="250" t="str">
        <f ca="1">IF(C127=$X$4,"Enter smelter details", IF(ISERROR($V127),"",OFFSET('Smelter Look-up'!$F$4,$V127-4,0)))</f>
        <v>CFSI</v>
      </c>
      <c r="H127" s="251">
        <f ca="1">IF(ISERROR($V127),"",OFFSET('Smelter Look-up'!$G$4,$V127-4,0))</f>
        <v>0</v>
      </c>
      <c r="I127" s="252" t="str">
        <f ca="1">IF(ISERROR($V127),"",OFFSET('Smelter Look-up'!$H$4,$V127-4,0))</f>
        <v>Castel San Pietro</v>
      </c>
      <c r="J127" s="252" t="str">
        <f ca="1">IF(ISERROR($V127),"",OFFSET('Smelter Look-up'!$I$4,$V127-4,0))</f>
        <v>Ticino</v>
      </c>
      <c r="K127" s="254"/>
      <c r="L127" s="254"/>
      <c r="M127" s="254"/>
      <c r="N127" s="254"/>
      <c r="O127" s="254"/>
      <c r="P127" s="253"/>
      <c r="Q127" s="255"/>
      <c r="R127" s="250" t="str">
        <f ca="1">IF(ISERROR($V127),"",OFFSET('Smelter Look-up'!$C$4,$V127-4,0)&amp;"")</f>
        <v>PAMP S.A.</v>
      </c>
      <c r="S127" s="264" t="str">
        <f t="shared" ca="1" si="4"/>
        <v>CH</v>
      </c>
      <c r="T127" s="264" t="str">
        <f ca="1">IF(B127="","",IF(ISERROR(MATCH($J127,SorP!$B$1:$B$6230,0)),"",INDIRECT("'SorP'!$A$"&amp;MATCH($J127,SorP!$B$1:$B$6230,0))))</f>
        <v>CH-TI</v>
      </c>
      <c r="U127" s="299"/>
      <c r="V127" s="300">
        <f ca="1">IF(C127="",NA(),MATCH($B127&amp;$C127,'Smelter Look-up'!$J:$J,0))</f>
        <v>172</v>
      </c>
      <c r="W127" s="301"/>
      <c r="X127" s="301">
        <f t="shared" ca="1" si="5"/>
        <v>0</v>
      </c>
      <c r="Y127" s="301"/>
      <c r="Z127" s="301"/>
      <c r="AB127" s="303" t="str">
        <f t="shared" ca="1" si="6"/>
        <v>GoldPAMP S.A.</v>
      </c>
    </row>
    <row r="128" spans="1:28" s="302" customFormat="1" ht="89.25">
      <c r="A128" s="249" t="s">
        <v>1109</v>
      </c>
      <c r="B128" s="250" t="str">
        <f ca="1">IF(LEN(A128)=0,"",INDEX('Smelter Look-up'!$A:$A,MATCH($A128,'Smelter Look-up'!$E:$E,0)))</f>
        <v>Gold</v>
      </c>
      <c r="C128" s="256" t="str">
        <f ca="1">IF(LEN(A128)=0,"",INDEX('Smelter Look-up'!$C:$C,MATCH($A128,'Smelter Look-up'!$E:$E,0)))</f>
        <v>Penglai Penggang Gold Industry Co., Ltd.</v>
      </c>
      <c r="D128" s="250"/>
      <c r="E128" s="250" t="str">
        <f ca="1">IF(ISERROR($V128),"",OFFSET('Smelter Look-up'!$D$4,$V128-4,0)&amp;"")</f>
        <v>CHINA</v>
      </c>
      <c r="F128" s="250" t="str">
        <f ca="1">IF(ISERROR($V128),"",OFFSET('Smelter Look-up'!$E$4,$V128-4,0))</f>
        <v>CID001362</v>
      </c>
      <c r="G128" s="250" t="str">
        <f ca="1">IF(C128=$X$4,"Enter smelter details", IF(ISERROR($V128),"",OFFSET('Smelter Look-up'!$F$4,$V128-4,0)))</f>
        <v>CFSI</v>
      </c>
      <c r="H128" s="251">
        <f ca="1">IF(ISERROR($V128),"",OFFSET('Smelter Look-up'!$G$4,$V128-4,0))</f>
        <v>0</v>
      </c>
      <c r="I128" s="252" t="str">
        <f ca="1">IF(ISERROR($V128),"",OFFSET('Smelter Look-up'!$H$4,$V128-4,0))</f>
        <v>Penglai</v>
      </c>
      <c r="J128" s="252" t="str">
        <f ca="1">IF(ISERROR($V128),"",OFFSET('Smelter Look-up'!$I$4,$V128-4,0))</f>
        <v>Shandong</v>
      </c>
      <c r="K128" s="254"/>
      <c r="L128" s="254"/>
      <c r="M128" s="254"/>
      <c r="N128" s="254"/>
      <c r="O128" s="254"/>
      <c r="P128" s="253"/>
      <c r="Q128" s="255"/>
      <c r="R128" s="250" t="str">
        <f ca="1">IF(ISERROR($V128),"",OFFSET('Smelter Look-up'!$C$4,$V128-4,0)&amp;"")</f>
        <v>Penglai Penggang Gold Industry Co., Ltd.</v>
      </c>
      <c r="S128" s="264" t="str">
        <f t="shared" ca="1" si="4"/>
        <v>CN</v>
      </c>
      <c r="T128" s="264" t="str">
        <f ca="1">IF(B128="","",IF(ISERROR(MATCH($J128,SorP!$B$1:$B$6230,0)),"",INDIRECT("'SorP'!$A$"&amp;MATCH($J128,SorP!$B$1:$B$6230,0))))</f>
        <v>CN-37</v>
      </c>
      <c r="U128" s="299"/>
      <c r="V128" s="300">
        <f ca="1">IF(C128="",NA(),MATCH($B128&amp;$C128,'Smelter Look-up'!$J:$J,0))</f>
        <v>175</v>
      </c>
      <c r="W128" s="301"/>
      <c r="X128" s="301">
        <f t="shared" ca="1" si="5"/>
        <v>0</v>
      </c>
      <c r="Y128" s="301"/>
      <c r="Z128" s="301"/>
      <c r="AB128" s="303" t="str">
        <f t="shared" ca="1" si="6"/>
        <v>GoldPenglai Penggang Gold Industry Co., Ltd.</v>
      </c>
    </row>
    <row r="129" spans="1:28" s="302" customFormat="1" ht="76.5">
      <c r="A129" s="249" t="s">
        <v>1110</v>
      </c>
      <c r="B129" s="250" t="str">
        <f ca="1">IF(LEN(A129)=0,"",INDEX('Smelter Look-up'!$A:$A,MATCH($A129,'Smelter Look-up'!$E:$E,0)))</f>
        <v>Gold</v>
      </c>
      <c r="C129" s="256" t="str">
        <f ca="1">IF(LEN(A129)=0,"",INDEX('Smelter Look-up'!$C:$C,MATCH($A129,'Smelter Look-up'!$E:$E,0)))</f>
        <v>Prioksky Plant of Non-Ferrous Metals</v>
      </c>
      <c r="D129" s="250"/>
      <c r="E129" s="250" t="str">
        <f ca="1">IF(ISERROR($V129),"",OFFSET('Smelter Look-up'!$D$4,$V129-4,0)&amp;"")</f>
        <v>RUSSIAN FEDERATION</v>
      </c>
      <c r="F129" s="250" t="str">
        <f ca="1">IF(ISERROR($V129),"",OFFSET('Smelter Look-up'!$E$4,$V129-4,0))</f>
        <v>CID001386</v>
      </c>
      <c r="G129" s="250" t="str">
        <f ca="1">IF(C129=$X$4,"Enter smelter details", IF(ISERROR($V129),"",OFFSET('Smelter Look-up'!$F$4,$V129-4,0)))</f>
        <v>CFSI</v>
      </c>
      <c r="H129" s="251">
        <f ca="1">IF(ISERROR($V129),"",OFFSET('Smelter Look-up'!$G$4,$V129-4,0))</f>
        <v>0</v>
      </c>
      <c r="I129" s="252" t="str">
        <f ca="1">IF(ISERROR($V129),"",OFFSET('Smelter Look-up'!$H$4,$V129-4,0))</f>
        <v>Kasimov</v>
      </c>
      <c r="J129" s="252" t="str">
        <f ca="1">IF(ISERROR($V129),"",OFFSET('Smelter Look-up'!$I$4,$V129-4,0))</f>
        <v>Ryazanskaya oblast'</v>
      </c>
      <c r="K129" s="254"/>
      <c r="L129" s="254"/>
      <c r="M129" s="254"/>
      <c r="N129" s="254"/>
      <c r="O129" s="254"/>
      <c r="P129" s="253"/>
      <c r="Q129" s="255"/>
      <c r="R129" s="250" t="str">
        <f ca="1">IF(ISERROR($V129),"",OFFSET('Smelter Look-up'!$C$4,$V129-4,0)&amp;"")</f>
        <v>Prioksky Plant of Non-Ferrous Metals</v>
      </c>
      <c r="S129" s="264" t="str">
        <f t="shared" ca="1" si="4"/>
        <v>RU</v>
      </c>
      <c r="T129" s="264" t="str">
        <f ca="1">IF(B129="","",IF(ISERROR(MATCH($J129,SorP!$B$1:$B$6230,0)),"",INDIRECT("'SorP'!$A$"&amp;MATCH($J129,SorP!$B$1:$B$6230,0))))</f>
        <v>RU-RYA</v>
      </c>
      <c r="U129" s="299"/>
      <c r="V129" s="300">
        <f ca="1">IF(C129="",NA(),MATCH($B129&amp;$C129,'Smelter Look-up'!$J:$J,0))</f>
        <v>179</v>
      </c>
      <c r="W129" s="301"/>
      <c r="X129" s="301">
        <f t="shared" ca="1" si="5"/>
        <v>0</v>
      </c>
      <c r="Y129" s="301"/>
      <c r="Z129" s="301"/>
      <c r="AB129" s="303" t="str">
        <f t="shared" ca="1" si="6"/>
        <v>GoldPrioksky Plant of Non-Ferrous Metals</v>
      </c>
    </row>
    <row r="130" spans="1:28" s="302" customFormat="1" ht="76.5">
      <c r="A130" s="249" t="s">
        <v>1111</v>
      </c>
      <c r="B130" s="250" t="str">
        <f ca="1">IF(LEN(A130)=0,"",INDEX('Smelter Look-up'!$A:$A,MATCH($A130,'Smelter Look-up'!$E:$E,0)))</f>
        <v>Gold</v>
      </c>
      <c r="C130" s="256" t="str">
        <f ca="1">IF(LEN(A130)=0,"",INDEX('Smelter Look-up'!$C:$C,MATCH($A130,'Smelter Look-up'!$E:$E,0)))</f>
        <v>PT Aneka Tambang (Persero) Tbk</v>
      </c>
      <c r="D130" s="250"/>
      <c r="E130" s="250" t="str">
        <f ca="1">IF(ISERROR($V130),"",OFFSET('Smelter Look-up'!$D$4,$V130-4,0)&amp;"")</f>
        <v>INDONESIA</v>
      </c>
      <c r="F130" s="250" t="str">
        <f ca="1">IF(ISERROR($V130),"",OFFSET('Smelter Look-up'!$E$4,$V130-4,0))</f>
        <v>CID001397</v>
      </c>
      <c r="G130" s="250" t="str">
        <f ca="1">IF(C130=$X$4,"Enter smelter details", IF(ISERROR($V130),"",OFFSET('Smelter Look-up'!$F$4,$V130-4,0)))</f>
        <v>CFSI</v>
      </c>
      <c r="H130" s="251">
        <f ca="1">IF(ISERROR($V130),"",OFFSET('Smelter Look-up'!$G$4,$V130-4,0))</f>
        <v>0</v>
      </c>
      <c r="I130" s="252" t="str">
        <f ca="1">IF(ISERROR($V130),"",OFFSET('Smelter Look-up'!$H$4,$V130-4,0))</f>
        <v>Jakarta</v>
      </c>
      <c r="J130" s="252" t="str">
        <f ca="1">IF(ISERROR($V130),"",OFFSET('Smelter Look-up'!$I$4,$V130-4,0))</f>
        <v>Jakarta Raya</v>
      </c>
      <c r="K130" s="254"/>
      <c r="L130" s="254"/>
      <c r="M130" s="254"/>
      <c r="N130" s="254"/>
      <c r="O130" s="254"/>
      <c r="P130" s="253"/>
      <c r="Q130" s="255"/>
      <c r="R130" s="250" t="str">
        <f ca="1">IF(ISERROR($V130),"",OFFSET('Smelter Look-up'!$C$4,$V130-4,0)&amp;"")</f>
        <v>PT Aneka Tambang (Persero) Tbk</v>
      </c>
      <c r="S130" s="264" t="str">
        <f t="shared" ca="1" si="4"/>
        <v>ID</v>
      </c>
      <c r="T130" s="264" t="str">
        <f ca="1">IF(B130="","",IF(ISERROR(MATCH($J130,SorP!$B$1:$B$6230,0)),"",INDIRECT("'SorP'!$A$"&amp;MATCH($J130,SorP!$B$1:$B$6230,0))))</f>
        <v>ID-JK</v>
      </c>
      <c r="U130" s="299"/>
      <c r="V130" s="300">
        <f ca="1">IF(C130="",NA(),MATCH($B130&amp;$C130,'Smelter Look-up'!$J:$J,0))</f>
        <v>181</v>
      </c>
      <c r="W130" s="301"/>
      <c r="X130" s="301">
        <f t="shared" ca="1" si="5"/>
        <v>0</v>
      </c>
      <c r="Y130" s="301"/>
      <c r="Z130" s="301"/>
      <c r="AB130" s="303" t="str">
        <f t="shared" ca="1" si="6"/>
        <v>GoldPT Aneka Tambang (Persero) Tbk</v>
      </c>
    </row>
    <row r="131" spans="1:28" s="302" customFormat="1" ht="63.75">
      <c r="A131" s="249" t="s">
        <v>1183</v>
      </c>
      <c r="B131" s="250" t="str">
        <f ca="1">IF(LEN(A131)=0,"",INDEX('Smelter Look-up'!$A:$A,MATCH($A131,'Smelter Look-up'!$E:$E,0)))</f>
        <v>Tin</v>
      </c>
      <c r="C131" s="256" t="str">
        <f ca="1">IF(LEN(A131)=0,"",INDEX('Smelter Look-up'!$C:$C,MATCH($A131,'Smelter Look-up'!$E:$E,0)))</f>
        <v>PT Artha Cipta Langgeng</v>
      </c>
      <c r="D131" s="250"/>
      <c r="E131" s="250" t="str">
        <f ca="1">IF(ISERROR($V131),"",OFFSET('Smelter Look-up'!$D$4,$V131-4,0)&amp;"")</f>
        <v>INDONESIA</v>
      </c>
      <c r="F131" s="250" t="str">
        <f ca="1">IF(ISERROR($V131),"",OFFSET('Smelter Look-up'!$E$4,$V131-4,0))</f>
        <v>CID001399</v>
      </c>
      <c r="G131" s="250" t="str">
        <f ca="1">IF(C131=$X$4,"Enter smelter details", IF(ISERROR($V131),"",OFFSET('Smelter Look-up'!$F$4,$V131-4,0)))</f>
        <v>CFSI</v>
      </c>
      <c r="H131" s="251">
        <f ca="1">IF(ISERROR($V131),"",OFFSET('Smelter Look-up'!$G$4,$V131-4,0))</f>
        <v>0</v>
      </c>
      <c r="I131" s="252" t="str">
        <f ca="1">IF(ISERROR($V131),"",OFFSET('Smelter Look-up'!$H$4,$V131-4,0))</f>
        <v>Sungailiat</v>
      </c>
      <c r="J131" s="252" t="str">
        <f ca="1">IF(ISERROR($V131),"",OFFSET('Smelter Look-up'!$I$4,$V131-4,0))</f>
        <v>Kepulauan Bangka Belitung</v>
      </c>
      <c r="K131" s="254"/>
      <c r="L131" s="254"/>
      <c r="M131" s="254"/>
      <c r="N131" s="254"/>
      <c r="O131" s="254"/>
      <c r="P131" s="253"/>
      <c r="Q131" s="255"/>
      <c r="R131" s="250" t="str">
        <f ca="1">IF(ISERROR($V131),"",OFFSET('Smelter Look-up'!$C$4,$V131-4,0)&amp;"")</f>
        <v>PT Artha Cipta Langgeng</v>
      </c>
      <c r="S131" s="264" t="str">
        <f t="shared" ca="1" si="4"/>
        <v>ID</v>
      </c>
      <c r="T131" s="264" t="str">
        <f ca="1">IF(B131="","",IF(ISERROR(MATCH($J131,SorP!$B$1:$B$6230,0)),"",INDIRECT("'SorP'!$A$"&amp;MATCH($J131,SorP!$B$1:$B$6230,0))))</f>
        <v>ID-BB</v>
      </c>
      <c r="U131" s="299"/>
      <c r="V131" s="300">
        <f ca="1">IF(C131="",NA(),MATCH($B131&amp;$C131,'Smelter Look-up'!$J:$J,0))</f>
        <v>439</v>
      </c>
      <c r="W131" s="301"/>
      <c r="X131" s="301">
        <f t="shared" ca="1" si="5"/>
        <v>0</v>
      </c>
      <c r="Y131" s="301"/>
      <c r="Z131" s="301"/>
      <c r="AB131" s="303" t="str">
        <f t="shared" ca="1" si="6"/>
        <v>TinPT Artha Cipta Langgeng</v>
      </c>
    </row>
    <row r="132" spans="1:28" s="302" customFormat="1" ht="51">
      <c r="A132" s="249" t="s">
        <v>1184</v>
      </c>
      <c r="B132" s="250" t="str">
        <f ca="1">IF(LEN(A132)=0,"",INDEX('Smelter Look-up'!$A:$A,MATCH($A132,'Smelter Look-up'!$E:$E,0)))</f>
        <v>Tin</v>
      </c>
      <c r="C132" s="256" t="str">
        <f ca="1">IF(LEN(A132)=0,"",INDEX('Smelter Look-up'!$C:$C,MATCH($A132,'Smelter Look-up'!$E:$E,0)))</f>
        <v>PT Babel Inti Perkasa</v>
      </c>
      <c r="D132" s="250"/>
      <c r="E132" s="250" t="str">
        <f ca="1">IF(ISERROR($V132),"",OFFSET('Smelter Look-up'!$D$4,$V132-4,0)&amp;"")</f>
        <v>INDONESIA</v>
      </c>
      <c r="F132" s="250" t="str">
        <f ca="1">IF(ISERROR($V132),"",OFFSET('Smelter Look-up'!$E$4,$V132-4,0))</f>
        <v>CID001402</v>
      </c>
      <c r="G132" s="250" t="str">
        <f ca="1">IF(C132=$X$4,"Enter smelter details", IF(ISERROR($V132),"",OFFSET('Smelter Look-up'!$F$4,$V132-4,0)))</f>
        <v>CFSI</v>
      </c>
      <c r="H132" s="251">
        <f ca="1">IF(ISERROR($V132),"",OFFSET('Smelter Look-up'!$G$4,$V132-4,0))</f>
        <v>0</v>
      </c>
      <c r="I132" s="252" t="str">
        <f ca="1">IF(ISERROR($V132),"",OFFSET('Smelter Look-up'!$H$4,$V132-4,0))</f>
        <v>Lintang</v>
      </c>
      <c r="J132" s="252" t="str">
        <f ca="1">IF(ISERROR($V132),"",OFFSET('Smelter Look-up'!$I$4,$V132-4,0))</f>
        <v>Kepulauan Bangka Belitung</v>
      </c>
      <c r="K132" s="254"/>
      <c r="L132" s="254"/>
      <c r="M132" s="254"/>
      <c r="N132" s="254"/>
      <c r="O132" s="254"/>
      <c r="P132" s="253"/>
      <c r="Q132" s="255"/>
      <c r="R132" s="250" t="str">
        <f ca="1">IF(ISERROR($V132),"",OFFSET('Smelter Look-up'!$C$4,$V132-4,0)&amp;"")</f>
        <v>PT Babel Inti Perkasa</v>
      </c>
      <c r="S132" s="264" t="str">
        <f t="shared" ca="1" si="4"/>
        <v>ID</v>
      </c>
      <c r="T132" s="264" t="str">
        <f ca="1">IF(B132="","",IF(ISERROR(MATCH($J132,SorP!$B$1:$B$6230,0)),"",INDIRECT("'SorP'!$A$"&amp;MATCH($J132,SorP!$B$1:$B$6230,0))))</f>
        <v>ID-BB</v>
      </c>
      <c r="U132" s="299"/>
      <c r="V132" s="300">
        <f ca="1">IF(C132="",NA(),MATCH($B132&amp;$C132,'Smelter Look-up'!$J:$J,0))</f>
        <v>441</v>
      </c>
      <c r="W132" s="301"/>
      <c r="X132" s="301">
        <f t="shared" ca="1" si="5"/>
        <v>0</v>
      </c>
      <c r="Y132" s="301"/>
      <c r="Z132" s="301"/>
      <c r="AB132" s="303" t="str">
        <f t="shared" ca="1" si="6"/>
        <v>TinPT Babel Inti Perkasa</v>
      </c>
    </row>
    <row r="133" spans="1:28" s="302" customFormat="1" ht="51">
      <c r="A133" s="249" t="s">
        <v>1185</v>
      </c>
      <c r="B133" s="250" t="str">
        <f ca="1">IF(LEN(A133)=0,"",INDEX('Smelter Look-up'!$A:$A,MATCH($A133,'Smelter Look-up'!$E:$E,0)))</f>
        <v>Tin</v>
      </c>
      <c r="C133" s="256" t="str">
        <f ca="1">IF(LEN(A133)=0,"",INDEX('Smelter Look-up'!$C:$C,MATCH($A133,'Smelter Look-up'!$E:$E,0)))</f>
        <v>PT Bangka Tin Industry</v>
      </c>
      <c r="D133" s="250"/>
      <c r="E133" s="250" t="str">
        <f ca="1">IF(ISERROR($V133),"",OFFSET('Smelter Look-up'!$D$4,$V133-4,0)&amp;"")</f>
        <v>INDONESIA</v>
      </c>
      <c r="F133" s="250" t="str">
        <f ca="1">IF(ISERROR($V133),"",OFFSET('Smelter Look-up'!$E$4,$V133-4,0))</f>
        <v>CID001419</v>
      </c>
      <c r="G133" s="250" t="str">
        <f ca="1">IF(C133=$X$4,"Enter smelter details", IF(ISERROR($V133),"",OFFSET('Smelter Look-up'!$F$4,$V133-4,0)))</f>
        <v>CFSI</v>
      </c>
      <c r="H133" s="251">
        <f ca="1">IF(ISERROR($V133),"",OFFSET('Smelter Look-up'!$G$4,$V133-4,0))</f>
        <v>0</v>
      </c>
      <c r="I133" s="252" t="str">
        <f ca="1">IF(ISERROR($V133),"",OFFSET('Smelter Look-up'!$H$4,$V133-4,0))</f>
        <v>Sungailiat</v>
      </c>
      <c r="J133" s="252" t="str">
        <f ca="1">IF(ISERROR($V133),"",OFFSET('Smelter Look-up'!$I$4,$V133-4,0))</f>
        <v>Kepulauan Bangka Belitung</v>
      </c>
      <c r="K133" s="254"/>
      <c r="L133" s="254"/>
      <c r="M133" s="254"/>
      <c r="N133" s="254"/>
      <c r="O133" s="254"/>
      <c r="P133" s="253"/>
      <c r="Q133" s="255"/>
      <c r="R133" s="250" t="str">
        <f ca="1">IF(ISERROR($V133),"",OFFSET('Smelter Look-up'!$C$4,$V133-4,0)&amp;"")</f>
        <v>PT Bangka Tin Industry</v>
      </c>
      <c r="S133" s="264" t="str">
        <f t="shared" ca="1" si="4"/>
        <v>ID</v>
      </c>
      <c r="T133" s="264" t="str">
        <f ca="1">IF(B133="","",IF(ISERROR(MATCH($J133,SorP!$B$1:$B$6230,0)),"",INDIRECT("'SorP'!$A$"&amp;MATCH($J133,SorP!$B$1:$B$6230,0))))</f>
        <v>ID-BB</v>
      </c>
      <c r="U133" s="299"/>
      <c r="V133" s="300">
        <f ca="1">IF(C133="",NA(),MATCH($B133&amp;$C133,'Smelter Look-up'!$J:$J,0))</f>
        <v>444</v>
      </c>
      <c r="W133" s="301"/>
      <c r="X133" s="301">
        <f t="shared" ca="1" si="5"/>
        <v>0</v>
      </c>
      <c r="Y133" s="301"/>
      <c r="Z133" s="301"/>
      <c r="AB133" s="303" t="str">
        <f t="shared" ca="1" si="6"/>
        <v>TinPT Bangka Tin Industry</v>
      </c>
    </row>
    <row r="134" spans="1:28" s="302" customFormat="1" ht="63.75">
      <c r="A134" s="249" t="s">
        <v>1186</v>
      </c>
      <c r="B134" s="250" t="str">
        <f ca="1">IF(LEN(A134)=0,"",INDEX('Smelter Look-up'!$A:$A,MATCH($A134,'Smelter Look-up'!$E:$E,0)))</f>
        <v>Tin</v>
      </c>
      <c r="C134" s="256" t="str">
        <f ca="1">IF(LEN(A134)=0,"",INDEX('Smelter Look-up'!$C:$C,MATCH($A134,'Smelter Look-up'!$E:$E,0)))</f>
        <v>PT Belitung Industri Sejahtera</v>
      </c>
      <c r="D134" s="250"/>
      <c r="E134" s="250" t="str">
        <f ca="1">IF(ISERROR($V134),"",OFFSET('Smelter Look-up'!$D$4,$V134-4,0)&amp;"")</f>
        <v>INDONESIA</v>
      </c>
      <c r="F134" s="250" t="str">
        <f ca="1">IF(ISERROR($V134),"",OFFSET('Smelter Look-up'!$E$4,$V134-4,0))</f>
        <v>CID001421</v>
      </c>
      <c r="G134" s="250" t="str">
        <f ca="1">IF(C134=$X$4,"Enter smelter details", IF(ISERROR($V134),"",OFFSET('Smelter Look-up'!$F$4,$V134-4,0)))</f>
        <v>CFSI</v>
      </c>
      <c r="H134" s="251">
        <f ca="1">IF(ISERROR($V134),"",OFFSET('Smelter Look-up'!$G$4,$V134-4,0))</f>
        <v>0</v>
      </c>
      <c r="I134" s="252" t="str">
        <f ca="1">IF(ISERROR($V134),"",OFFSET('Smelter Look-up'!$H$4,$V134-4,0))</f>
        <v>Pegantungan</v>
      </c>
      <c r="J134" s="252" t="str">
        <f ca="1">IF(ISERROR($V134),"",OFFSET('Smelter Look-up'!$I$4,$V134-4,0))</f>
        <v>Kepulauan Bangka Belitung</v>
      </c>
      <c r="K134" s="254"/>
      <c r="L134" s="254"/>
      <c r="M134" s="254"/>
      <c r="N134" s="254"/>
      <c r="O134" s="254"/>
      <c r="P134" s="253"/>
      <c r="Q134" s="255"/>
      <c r="R134" s="250" t="str">
        <f ca="1">IF(ISERROR($V134),"",OFFSET('Smelter Look-up'!$C$4,$V134-4,0)&amp;"")</f>
        <v>PT Belitung Industri Sejahtera</v>
      </c>
      <c r="S134" s="264" t="str">
        <f t="shared" ref="S134:S197" ca="1" si="7">IF(B134="","",IF(ISERROR(MATCH($E134,CL,0)),"Unknown",INDIRECT("'C'!$A$"&amp;MATCH($E134,CL,0)+1)))</f>
        <v>ID</v>
      </c>
      <c r="T134" s="264" t="str">
        <f ca="1">IF(B134="","",IF(ISERROR(MATCH($J134,SorP!$B$1:$B$6230,0)),"",INDIRECT("'SorP'!$A$"&amp;MATCH($J134,SorP!$B$1:$B$6230,0))))</f>
        <v>ID-BB</v>
      </c>
      <c r="U134" s="299"/>
      <c r="V134" s="300">
        <f ca="1">IF(C134="",NA(),MATCH($B134&amp;$C134,'Smelter Look-up'!$J:$J,0))</f>
        <v>445</v>
      </c>
      <c r="W134" s="301"/>
      <c r="X134" s="301">
        <f t="shared" ref="X134:X197" ca="1" si="8">IF(AND(C134="Smelter not listed",OR(LEN(D134)=0,LEN(E134)=0)),1,0)</f>
        <v>0</v>
      </c>
      <c r="Y134" s="301"/>
      <c r="Z134" s="301"/>
      <c r="AB134" s="303" t="str">
        <f t="shared" ref="AB134:AB197" ca="1" si="9">B134&amp;C134</f>
        <v>TinPT Belitung Industri Sejahtera</v>
      </c>
    </row>
    <row r="135" spans="1:28" s="302" customFormat="1" ht="38.25">
      <c r="A135" s="249" t="s">
        <v>1187</v>
      </c>
      <c r="B135" s="250" t="str">
        <f ca="1">IF(LEN(A135)=0,"",INDEX('Smelter Look-up'!$A:$A,MATCH($A135,'Smelter Look-up'!$E:$E,0)))</f>
        <v>Tin</v>
      </c>
      <c r="C135" s="256" t="str">
        <f ca="1">IF(LEN(A135)=0,"",INDEX('Smelter Look-up'!$C:$C,MATCH($A135,'Smelter Look-up'!$E:$E,0)))</f>
        <v>PT Bukit Timah</v>
      </c>
      <c r="D135" s="250"/>
      <c r="E135" s="250" t="str">
        <f ca="1">IF(ISERROR($V135),"",OFFSET('Smelter Look-up'!$D$4,$V135-4,0)&amp;"")</f>
        <v>INDONESIA</v>
      </c>
      <c r="F135" s="250" t="str">
        <f ca="1">IF(ISERROR($V135),"",OFFSET('Smelter Look-up'!$E$4,$V135-4,0))</f>
        <v>CID001428</v>
      </c>
      <c r="G135" s="250" t="str">
        <f ca="1">IF(C135=$X$4,"Enter smelter details", IF(ISERROR($V135),"",OFFSET('Smelter Look-up'!$F$4,$V135-4,0)))</f>
        <v>CFSI</v>
      </c>
      <c r="H135" s="251">
        <f ca="1">IF(ISERROR($V135),"",OFFSET('Smelter Look-up'!$G$4,$V135-4,0))</f>
        <v>0</v>
      </c>
      <c r="I135" s="252" t="str">
        <f ca="1">IF(ISERROR($V135),"",OFFSET('Smelter Look-up'!$H$4,$V135-4,0))</f>
        <v>Pangkal Pinang</v>
      </c>
      <c r="J135" s="252" t="str">
        <f ca="1">IF(ISERROR($V135),"",OFFSET('Smelter Look-up'!$I$4,$V135-4,0))</f>
        <v>Kepulauan Bangka Belitung</v>
      </c>
      <c r="K135" s="254"/>
      <c r="L135" s="254"/>
      <c r="M135" s="254"/>
      <c r="N135" s="254"/>
      <c r="O135" s="254"/>
      <c r="P135" s="253"/>
      <c r="Q135" s="255"/>
      <c r="R135" s="250" t="str">
        <f ca="1">IF(ISERROR($V135),"",OFFSET('Smelter Look-up'!$C$4,$V135-4,0)&amp;"")</f>
        <v>PT Bukit Timah</v>
      </c>
      <c r="S135" s="264" t="str">
        <f t="shared" ca="1" si="7"/>
        <v>ID</v>
      </c>
      <c r="T135" s="264" t="str">
        <f ca="1">IF(B135="","",IF(ISERROR(MATCH($J135,SorP!$B$1:$B$6230,0)),"",INDIRECT("'SorP'!$A$"&amp;MATCH($J135,SorP!$B$1:$B$6230,0))))</f>
        <v>ID-BB</v>
      </c>
      <c r="U135" s="299"/>
      <c r="V135" s="300">
        <f ca="1">IF(C135="",NA(),MATCH($B135&amp;$C135,'Smelter Look-up'!$J:$J,0))</f>
        <v>446</v>
      </c>
      <c r="W135" s="301"/>
      <c r="X135" s="301">
        <f t="shared" ca="1" si="8"/>
        <v>0</v>
      </c>
      <c r="Y135" s="301"/>
      <c r="Z135" s="301"/>
      <c r="AB135" s="303" t="str">
        <f t="shared" ca="1" si="9"/>
        <v>TinPT Bukit Timah</v>
      </c>
    </row>
    <row r="136" spans="1:28" s="302" customFormat="1" ht="38.25">
      <c r="A136" s="249" t="s">
        <v>1188</v>
      </c>
      <c r="B136" s="250" t="str">
        <f ca="1">IF(LEN(A136)=0,"",INDEX('Smelter Look-up'!$A:$A,MATCH($A136,'Smelter Look-up'!$E:$E,0)))</f>
        <v>Tin</v>
      </c>
      <c r="C136" s="256" t="str">
        <f ca="1">IF(LEN(A136)=0,"",INDEX('Smelter Look-up'!$C:$C,MATCH($A136,'Smelter Look-up'!$E:$E,0)))</f>
        <v>PT DS Jaya Abadi</v>
      </c>
      <c r="D136" s="250"/>
      <c r="E136" s="250" t="str">
        <f ca="1">IF(ISERROR($V136),"",OFFSET('Smelter Look-up'!$D$4,$V136-4,0)&amp;"")</f>
        <v>INDONESIA</v>
      </c>
      <c r="F136" s="250" t="str">
        <f ca="1">IF(ISERROR($V136),"",OFFSET('Smelter Look-up'!$E$4,$V136-4,0))</f>
        <v>CID001434</v>
      </c>
      <c r="G136" s="250" t="str">
        <f ca="1">IF(C136=$X$4,"Enter smelter details", IF(ISERROR($V136),"",OFFSET('Smelter Look-up'!$F$4,$V136-4,0)))</f>
        <v>CFSI</v>
      </c>
      <c r="H136" s="251">
        <f ca="1">IF(ISERROR($V136),"",OFFSET('Smelter Look-up'!$G$4,$V136-4,0))</f>
        <v>0</v>
      </c>
      <c r="I136" s="252" t="str">
        <f ca="1">IF(ISERROR($V136),"",OFFSET('Smelter Look-up'!$H$4,$V136-4,0))</f>
        <v>Pangkal Pinang</v>
      </c>
      <c r="J136" s="252" t="str">
        <f ca="1">IF(ISERROR($V136),"",OFFSET('Smelter Look-up'!$I$4,$V136-4,0))</f>
        <v>Kepulauan Bangka Belitung</v>
      </c>
      <c r="K136" s="254"/>
      <c r="L136" s="254"/>
      <c r="M136" s="254"/>
      <c r="N136" s="254"/>
      <c r="O136" s="254"/>
      <c r="P136" s="253"/>
      <c r="Q136" s="255"/>
      <c r="R136" s="250" t="str">
        <f ca="1">IF(ISERROR($V136),"",OFFSET('Smelter Look-up'!$C$4,$V136-4,0)&amp;"")</f>
        <v>PT DS Jaya Abadi</v>
      </c>
      <c r="S136" s="264" t="str">
        <f t="shared" ca="1" si="7"/>
        <v>ID</v>
      </c>
      <c r="T136" s="264" t="str">
        <f ca="1">IF(B136="","",IF(ISERROR(MATCH($J136,SorP!$B$1:$B$6230,0)),"",INDIRECT("'SorP'!$A$"&amp;MATCH($J136,SorP!$B$1:$B$6230,0))))</f>
        <v>ID-BB</v>
      </c>
      <c r="U136" s="299"/>
      <c r="V136" s="300">
        <f ca="1">IF(C136="",NA(),MATCH($B136&amp;$C136,'Smelter Look-up'!$J:$J,0))</f>
        <v>447</v>
      </c>
      <c r="W136" s="301"/>
      <c r="X136" s="301">
        <f t="shared" ca="1" si="8"/>
        <v>0</v>
      </c>
      <c r="Y136" s="301"/>
      <c r="Z136" s="301"/>
      <c r="AB136" s="303" t="str">
        <f t="shared" ca="1" si="9"/>
        <v>TinPT DS Jaya Abadi</v>
      </c>
    </row>
    <row r="137" spans="1:28" s="302" customFormat="1" ht="51">
      <c r="A137" s="249" t="s">
        <v>1189</v>
      </c>
      <c r="B137" s="250" t="str">
        <f ca="1">IF(LEN(A137)=0,"",INDEX('Smelter Look-up'!$A:$A,MATCH($A137,'Smelter Look-up'!$E:$E,0)))</f>
        <v>Tin</v>
      </c>
      <c r="C137" s="256" t="str">
        <f ca="1">IF(LEN(A137)=0,"",INDEX('Smelter Look-up'!$C:$C,MATCH($A137,'Smelter Look-up'!$E:$E,0)))</f>
        <v>PT Eunindo Usaha Mandiri</v>
      </c>
      <c r="D137" s="250"/>
      <c r="E137" s="250" t="str">
        <f ca="1">IF(ISERROR($V137),"",OFFSET('Smelter Look-up'!$D$4,$V137-4,0)&amp;"")</f>
        <v>INDONESIA</v>
      </c>
      <c r="F137" s="250" t="str">
        <f ca="1">IF(ISERROR($V137),"",OFFSET('Smelter Look-up'!$E$4,$V137-4,0))</f>
        <v>CID001438</v>
      </c>
      <c r="G137" s="250" t="str">
        <f ca="1">IF(C137=$X$4,"Enter smelter details", IF(ISERROR($V137),"",OFFSET('Smelter Look-up'!$F$4,$V137-4,0)))</f>
        <v>CFSI</v>
      </c>
      <c r="H137" s="251">
        <f ca="1">IF(ISERROR($V137),"",OFFSET('Smelter Look-up'!$G$4,$V137-4,0))</f>
        <v>0</v>
      </c>
      <c r="I137" s="252" t="str">
        <f ca="1">IF(ISERROR($V137),"",OFFSET('Smelter Look-up'!$H$4,$V137-4,0))</f>
        <v>Karimun</v>
      </c>
      <c r="J137" s="252" t="str">
        <f ca="1">IF(ISERROR($V137),"",OFFSET('Smelter Look-up'!$I$4,$V137-4,0))</f>
        <v>Kepulauan Riau</v>
      </c>
      <c r="K137" s="254"/>
      <c r="L137" s="254"/>
      <c r="M137" s="254"/>
      <c r="N137" s="254"/>
      <c r="O137" s="254"/>
      <c r="P137" s="253"/>
      <c r="Q137" s="255"/>
      <c r="R137" s="250" t="str">
        <f ca="1">IF(ISERROR($V137),"",OFFSET('Smelter Look-up'!$C$4,$V137-4,0)&amp;"")</f>
        <v>PT Eunindo Usaha Mandiri</v>
      </c>
      <c r="S137" s="264" t="str">
        <f t="shared" ca="1" si="7"/>
        <v>ID</v>
      </c>
      <c r="T137" s="264" t="str">
        <f ca="1">IF(B137="","",IF(ISERROR(MATCH($J137,SorP!$B$1:$B$6230,0)),"",INDIRECT("'SorP'!$A$"&amp;MATCH($J137,SorP!$B$1:$B$6230,0))))</f>
        <v>ID-KR</v>
      </c>
      <c r="U137" s="299"/>
      <c r="V137" s="300">
        <f ca="1">IF(C137="",NA(),MATCH($B137&amp;$C137,'Smelter Look-up'!$J:$J,0))</f>
        <v>448</v>
      </c>
      <c r="W137" s="301"/>
      <c r="X137" s="301">
        <f t="shared" ca="1" si="8"/>
        <v>0</v>
      </c>
      <c r="Y137" s="301"/>
      <c r="Z137" s="301"/>
      <c r="AB137" s="303" t="str">
        <f t="shared" ca="1" si="9"/>
        <v>TinPT Eunindo Usaha Mandiri</v>
      </c>
    </row>
    <row r="138" spans="1:28" s="302" customFormat="1" ht="38.25">
      <c r="A138" s="249" t="s">
        <v>1190</v>
      </c>
      <c r="B138" s="250" t="str">
        <f ca="1">IF(LEN(A138)=0,"",INDEX('Smelter Look-up'!$A:$A,MATCH($A138,'Smelter Look-up'!$E:$E,0)))</f>
        <v>Tin</v>
      </c>
      <c r="C138" s="256" t="str">
        <f ca="1">IF(LEN(A138)=0,"",INDEX('Smelter Look-up'!$C:$C,MATCH($A138,'Smelter Look-up'!$E:$E,0)))</f>
        <v>PT Karimun Mining</v>
      </c>
      <c r="D138" s="250"/>
      <c r="E138" s="250" t="str">
        <f ca="1">IF(ISERROR($V138),"",OFFSET('Smelter Look-up'!$D$4,$V138-4,0)&amp;"")</f>
        <v>INDONESIA</v>
      </c>
      <c r="F138" s="250" t="str">
        <f ca="1">IF(ISERROR($V138),"",OFFSET('Smelter Look-up'!$E$4,$V138-4,0))</f>
        <v>CID001448</v>
      </c>
      <c r="G138" s="250" t="str">
        <f ca="1">IF(C138=$X$4,"Enter smelter details", IF(ISERROR($V138),"",OFFSET('Smelter Look-up'!$F$4,$V138-4,0)))</f>
        <v>CFSI</v>
      </c>
      <c r="H138" s="251">
        <f ca="1">IF(ISERROR($V138),"",OFFSET('Smelter Look-up'!$G$4,$V138-4,0))</f>
        <v>0</v>
      </c>
      <c r="I138" s="252" t="str">
        <f ca="1">IF(ISERROR($V138),"",OFFSET('Smelter Look-up'!$H$4,$V138-4,0))</f>
        <v>Karimun</v>
      </c>
      <c r="J138" s="252" t="str">
        <f ca="1">IF(ISERROR($V138),"",OFFSET('Smelter Look-up'!$I$4,$V138-4,0))</f>
        <v>Kepulauan Riau</v>
      </c>
      <c r="K138" s="254"/>
      <c r="L138" s="254"/>
      <c r="M138" s="254"/>
      <c r="N138" s="254"/>
      <c r="O138" s="254"/>
      <c r="P138" s="253"/>
      <c r="Q138" s="255"/>
      <c r="R138" s="250" t="str">
        <f ca="1">IF(ISERROR($V138),"",OFFSET('Smelter Look-up'!$C$4,$V138-4,0)&amp;"")</f>
        <v>PT Karimun Mining</v>
      </c>
      <c r="S138" s="264" t="str">
        <f t="shared" ca="1" si="7"/>
        <v>ID</v>
      </c>
      <c r="T138" s="264" t="str">
        <f ca="1">IF(B138="","",IF(ISERROR(MATCH($J138,SorP!$B$1:$B$6230,0)),"",INDIRECT("'SorP'!$A$"&amp;MATCH($J138,SorP!$B$1:$B$6230,0))))</f>
        <v>ID-KR</v>
      </c>
      <c r="U138" s="299"/>
      <c r="V138" s="300">
        <f ca="1">IF(C138="",NA(),MATCH($B138&amp;$C138,'Smelter Look-up'!$J:$J,0))</f>
        <v>452</v>
      </c>
      <c r="W138" s="301"/>
      <c r="X138" s="301">
        <f t="shared" ca="1" si="8"/>
        <v>0</v>
      </c>
      <c r="Y138" s="301"/>
      <c r="Z138" s="301"/>
      <c r="AB138" s="303" t="str">
        <f t="shared" ca="1" si="9"/>
        <v>TinPT Karimun Mining</v>
      </c>
    </row>
    <row r="139" spans="1:28" s="302" customFormat="1" ht="51">
      <c r="A139" s="249" t="s">
        <v>1191</v>
      </c>
      <c r="B139" s="250" t="str">
        <f ca="1">IF(LEN(A139)=0,"",INDEX('Smelter Look-up'!$A:$A,MATCH($A139,'Smelter Look-up'!$E:$E,0)))</f>
        <v>Tin</v>
      </c>
      <c r="C139" s="256" t="str">
        <f ca="1">IF(LEN(A139)=0,"",INDEX('Smelter Look-up'!$C:$C,MATCH($A139,'Smelter Look-up'!$E:$E,0)))</f>
        <v>PT Mitra Stania Prima</v>
      </c>
      <c r="D139" s="250"/>
      <c r="E139" s="250" t="str">
        <f ca="1">IF(ISERROR($V139),"",OFFSET('Smelter Look-up'!$D$4,$V139-4,0)&amp;"")</f>
        <v>INDONESIA</v>
      </c>
      <c r="F139" s="250" t="str">
        <f ca="1">IF(ISERROR($V139),"",OFFSET('Smelter Look-up'!$E$4,$V139-4,0))</f>
        <v>CID001453</v>
      </c>
      <c r="G139" s="250" t="str">
        <f ca="1">IF(C139=$X$4,"Enter smelter details", IF(ISERROR($V139),"",OFFSET('Smelter Look-up'!$F$4,$V139-4,0)))</f>
        <v>CFSI</v>
      </c>
      <c r="H139" s="251">
        <f ca="1">IF(ISERROR($V139),"",OFFSET('Smelter Look-up'!$G$4,$V139-4,0))</f>
        <v>0</v>
      </c>
      <c r="I139" s="252" t="str">
        <f ca="1">IF(ISERROR($V139),"",OFFSET('Smelter Look-up'!$H$4,$V139-4,0))</f>
        <v>Sungailiat</v>
      </c>
      <c r="J139" s="252" t="str">
        <f ca="1">IF(ISERROR($V139),"",OFFSET('Smelter Look-up'!$I$4,$V139-4,0))</f>
        <v>Kepulauan Bangka Belitung</v>
      </c>
      <c r="K139" s="254"/>
      <c r="L139" s="254"/>
      <c r="M139" s="254"/>
      <c r="N139" s="254"/>
      <c r="O139" s="254"/>
      <c r="P139" s="253"/>
      <c r="Q139" s="255"/>
      <c r="R139" s="250" t="str">
        <f ca="1">IF(ISERROR($V139),"",OFFSET('Smelter Look-up'!$C$4,$V139-4,0)&amp;"")</f>
        <v>PT Mitra Stania Prima</v>
      </c>
      <c r="S139" s="264" t="str">
        <f t="shared" ca="1" si="7"/>
        <v>ID</v>
      </c>
      <c r="T139" s="264" t="str">
        <f ca="1">IF(B139="","",IF(ISERROR(MATCH($J139,SorP!$B$1:$B$6230,0)),"",INDIRECT("'SorP'!$A$"&amp;MATCH($J139,SorP!$B$1:$B$6230,0))))</f>
        <v>ID-BB</v>
      </c>
      <c r="U139" s="299"/>
      <c r="V139" s="300">
        <f ca="1">IF(C139="",NA(),MATCH($B139&amp;$C139,'Smelter Look-up'!$J:$J,0))</f>
        <v>456</v>
      </c>
      <c r="W139" s="301"/>
      <c r="X139" s="301">
        <f t="shared" ca="1" si="8"/>
        <v>0</v>
      </c>
      <c r="Y139" s="301"/>
      <c r="Z139" s="301"/>
      <c r="AB139" s="303" t="str">
        <f t="shared" ca="1" si="9"/>
        <v>TinPT Mitra Stania Prima</v>
      </c>
    </row>
    <row r="140" spans="1:28" s="302" customFormat="1" ht="51">
      <c r="A140" s="249" t="s">
        <v>1967</v>
      </c>
      <c r="B140" s="250" t="str">
        <f ca="1">IF(LEN(A140)=0,"",INDEX('Smelter Look-up'!$A:$A,MATCH($A140,'Smelter Look-up'!$E:$E,0)))</f>
        <v>Tin</v>
      </c>
      <c r="C140" s="256" t="str">
        <f ca="1">IF(LEN(A140)=0,"",INDEX('Smelter Look-up'!$C:$C,MATCH($A140,'Smelter Look-up'!$E:$E,0)))</f>
        <v>PT Panca Mega Persada</v>
      </c>
      <c r="D140" s="250"/>
      <c r="E140" s="250" t="str">
        <f ca="1">IF(ISERROR($V140),"",OFFSET('Smelter Look-up'!$D$4,$V140-4,0)&amp;"")</f>
        <v>INDONESIA</v>
      </c>
      <c r="F140" s="250" t="str">
        <f ca="1">IF(ISERROR($V140),"",OFFSET('Smelter Look-up'!$E$4,$V140-4,0))</f>
        <v>CID001457</v>
      </c>
      <c r="G140" s="250" t="str">
        <f ca="1">IF(C140=$X$4,"Enter smelter details", IF(ISERROR($V140),"",OFFSET('Smelter Look-up'!$F$4,$V140-4,0)))</f>
        <v>CFSI</v>
      </c>
      <c r="H140" s="251">
        <f ca="1">IF(ISERROR($V140),"",OFFSET('Smelter Look-up'!$G$4,$V140-4,0))</f>
        <v>0</v>
      </c>
      <c r="I140" s="252" t="str">
        <f ca="1">IF(ISERROR($V140),"",OFFSET('Smelter Look-up'!$H$4,$V140-4,0))</f>
        <v>Sungailiat</v>
      </c>
      <c r="J140" s="252" t="str">
        <f ca="1">IF(ISERROR($V140),"",OFFSET('Smelter Look-up'!$I$4,$V140-4,0))</f>
        <v>Kepulauan Bangka Belitung</v>
      </c>
      <c r="K140" s="254"/>
      <c r="L140" s="254"/>
      <c r="M140" s="254"/>
      <c r="N140" s="254"/>
      <c r="O140" s="254"/>
      <c r="P140" s="253"/>
      <c r="Q140" s="255"/>
      <c r="R140" s="250" t="str">
        <f ca="1">IF(ISERROR($V140),"",OFFSET('Smelter Look-up'!$C$4,$V140-4,0)&amp;"")</f>
        <v>PT Panca Mega Persada</v>
      </c>
      <c r="S140" s="264" t="str">
        <f t="shared" ca="1" si="7"/>
        <v>ID</v>
      </c>
      <c r="T140" s="264" t="str">
        <f ca="1">IF(B140="","",IF(ISERROR(MATCH($J140,SorP!$B$1:$B$6230,0)),"",INDIRECT("'SorP'!$A$"&amp;MATCH($J140,SorP!$B$1:$B$6230,0))))</f>
        <v>ID-BB</v>
      </c>
      <c r="U140" s="299"/>
      <c r="V140" s="300">
        <f ca="1">IF(C140="",NA(),MATCH($B140&amp;$C140,'Smelter Look-up'!$J:$J,0))</f>
        <v>458</v>
      </c>
      <c r="W140" s="301"/>
      <c r="X140" s="301">
        <f t="shared" ca="1" si="8"/>
        <v>0</v>
      </c>
      <c r="Y140" s="301"/>
      <c r="Z140" s="301"/>
      <c r="AB140" s="303" t="str">
        <f t="shared" ca="1" si="9"/>
        <v>TinPT Panca Mega Persada</v>
      </c>
    </row>
    <row r="141" spans="1:28" s="302" customFormat="1" ht="51">
      <c r="A141" s="249" t="s">
        <v>1193</v>
      </c>
      <c r="B141" s="250" t="str">
        <f ca="1">IF(LEN(A141)=0,"",INDEX('Smelter Look-up'!$A:$A,MATCH($A141,'Smelter Look-up'!$E:$E,0)))</f>
        <v>Tin</v>
      </c>
      <c r="C141" s="256" t="str">
        <f ca="1">IF(LEN(A141)=0,"",INDEX('Smelter Look-up'!$C:$C,MATCH($A141,'Smelter Look-up'!$E:$E,0)))</f>
        <v>PT Prima Timah Utama</v>
      </c>
      <c r="D141" s="250"/>
      <c r="E141" s="250" t="str">
        <f ca="1">IF(ISERROR($V141),"",OFFSET('Smelter Look-up'!$D$4,$V141-4,0)&amp;"")</f>
        <v>INDONESIA</v>
      </c>
      <c r="F141" s="250" t="str">
        <f ca="1">IF(ISERROR($V141),"",OFFSET('Smelter Look-up'!$E$4,$V141-4,0))</f>
        <v>CID001458</v>
      </c>
      <c r="G141" s="250" t="str">
        <f ca="1">IF(C141=$X$4,"Enter smelter details", IF(ISERROR($V141),"",OFFSET('Smelter Look-up'!$F$4,$V141-4,0)))</f>
        <v>CFSI</v>
      </c>
      <c r="H141" s="251">
        <f ca="1">IF(ISERROR($V141),"",OFFSET('Smelter Look-up'!$G$4,$V141-4,0))</f>
        <v>0</v>
      </c>
      <c r="I141" s="252" t="str">
        <f ca="1">IF(ISERROR($V141),"",OFFSET('Smelter Look-up'!$H$4,$V141-4,0))</f>
        <v>Pangkal Pinang</v>
      </c>
      <c r="J141" s="252" t="str">
        <f ca="1">IF(ISERROR($V141),"",OFFSET('Smelter Look-up'!$I$4,$V141-4,0))</f>
        <v>Kepulauan Bangka Belitung</v>
      </c>
      <c r="K141" s="254"/>
      <c r="L141" s="254"/>
      <c r="M141" s="254"/>
      <c r="N141" s="254"/>
      <c r="O141" s="254"/>
      <c r="P141" s="253"/>
      <c r="Q141" s="255"/>
      <c r="R141" s="250" t="str">
        <f ca="1">IF(ISERROR($V141),"",OFFSET('Smelter Look-up'!$C$4,$V141-4,0)&amp;"")</f>
        <v>PT Prima Timah Utama</v>
      </c>
      <c r="S141" s="264" t="str">
        <f t="shared" ca="1" si="7"/>
        <v>ID</v>
      </c>
      <c r="T141" s="264" t="str">
        <f ca="1">IF(B141="","",IF(ISERROR(MATCH($J141,SorP!$B$1:$B$6230,0)),"",INDIRECT("'SorP'!$A$"&amp;MATCH($J141,SorP!$B$1:$B$6230,0))))</f>
        <v>ID-BB</v>
      </c>
      <c r="U141" s="299"/>
      <c r="V141" s="300">
        <f ca="1">IF(C141="",NA(),MATCH($B141&amp;$C141,'Smelter Look-up'!$J:$J,0))</f>
        <v>459</v>
      </c>
      <c r="W141" s="301"/>
      <c r="X141" s="301">
        <f t="shared" ca="1" si="8"/>
        <v>0</v>
      </c>
      <c r="Y141" s="301"/>
      <c r="Z141" s="301"/>
      <c r="AB141" s="303" t="str">
        <f t="shared" ca="1" si="9"/>
        <v>TinPT Prima Timah Utama</v>
      </c>
    </row>
    <row r="142" spans="1:28" s="302" customFormat="1" ht="51">
      <c r="A142" s="249" t="s">
        <v>1194</v>
      </c>
      <c r="B142" s="250" t="str">
        <f ca="1">IF(LEN(A142)=0,"",INDEX('Smelter Look-up'!$A:$A,MATCH($A142,'Smelter Look-up'!$E:$E,0)))</f>
        <v>Tin</v>
      </c>
      <c r="C142" s="256" t="str">
        <f ca="1">IF(LEN(A142)=0,"",INDEX('Smelter Look-up'!$C:$C,MATCH($A142,'Smelter Look-up'!$E:$E,0)))</f>
        <v>PT Refined Bangka Tin</v>
      </c>
      <c r="D142" s="250"/>
      <c r="E142" s="250" t="str">
        <f ca="1">IF(ISERROR($V142),"",OFFSET('Smelter Look-up'!$D$4,$V142-4,0)&amp;"")</f>
        <v>INDONESIA</v>
      </c>
      <c r="F142" s="250" t="str">
        <f ca="1">IF(ISERROR($V142),"",OFFSET('Smelter Look-up'!$E$4,$V142-4,0))</f>
        <v>CID001460</v>
      </c>
      <c r="G142" s="250" t="str">
        <f ca="1">IF(C142=$X$4,"Enter smelter details", IF(ISERROR($V142),"",OFFSET('Smelter Look-up'!$F$4,$V142-4,0)))</f>
        <v>CFSI</v>
      </c>
      <c r="H142" s="251">
        <f ca="1">IF(ISERROR($V142),"",OFFSET('Smelter Look-up'!$G$4,$V142-4,0))</f>
        <v>0</v>
      </c>
      <c r="I142" s="252" t="str">
        <f ca="1">IF(ISERROR($V142),"",OFFSET('Smelter Look-up'!$H$4,$V142-4,0))</f>
        <v>Sungailiat</v>
      </c>
      <c r="J142" s="252" t="str">
        <f ca="1">IF(ISERROR($V142),"",OFFSET('Smelter Look-up'!$I$4,$V142-4,0))</f>
        <v>Kepulauan Bangka Belitung</v>
      </c>
      <c r="K142" s="254"/>
      <c r="L142" s="254"/>
      <c r="M142" s="254"/>
      <c r="N142" s="254"/>
      <c r="O142" s="254"/>
      <c r="P142" s="253"/>
      <c r="Q142" s="255"/>
      <c r="R142" s="250" t="str">
        <f ca="1">IF(ISERROR($V142),"",OFFSET('Smelter Look-up'!$C$4,$V142-4,0)&amp;"")</f>
        <v>PT Refined Bangka Tin</v>
      </c>
      <c r="S142" s="264" t="str">
        <f t="shared" ca="1" si="7"/>
        <v>ID</v>
      </c>
      <c r="T142" s="264" t="str">
        <f ca="1">IF(B142="","",IF(ISERROR(MATCH($J142,SorP!$B$1:$B$6230,0)),"",INDIRECT("'SorP'!$A$"&amp;MATCH($J142,SorP!$B$1:$B$6230,0))))</f>
        <v>ID-BB</v>
      </c>
      <c r="U142" s="299"/>
      <c r="V142" s="300">
        <f ca="1">IF(C142="",NA(),MATCH($B142&amp;$C142,'Smelter Look-up'!$J:$J,0))</f>
        <v>460</v>
      </c>
      <c r="W142" s="301"/>
      <c r="X142" s="301">
        <f t="shared" ca="1" si="8"/>
        <v>0</v>
      </c>
      <c r="Y142" s="301"/>
      <c r="Z142" s="301"/>
      <c r="AB142" s="303" t="str">
        <f t="shared" ca="1" si="9"/>
        <v>TinPT Refined Bangka Tin</v>
      </c>
    </row>
    <row r="143" spans="1:28" s="302" customFormat="1" ht="63.75">
      <c r="A143" s="249" t="s">
        <v>1195</v>
      </c>
      <c r="B143" s="250" t="str">
        <f ca="1">IF(LEN(A143)=0,"",INDEX('Smelter Look-up'!$A:$A,MATCH($A143,'Smelter Look-up'!$E:$E,0)))</f>
        <v>Tin</v>
      </c>
      <c r="C143" s="256" t="str">
        <f ca="1">IF(LEN(A143)=0,"",INDEX('Smelter Look-up'!$C:$C,MATCH($A143,'Smelter Look-up'!$E:$E,0)))</f>
        <v>PT Sariwiguna Binasentosa</v>
      </c>
      <c r="D143" s="250"/>
      <c r="E143" s="250" t="str">
        <f ca="1">IF(ISERROR($V143),"",OFFSET('Smelter Look-up'!$D$4,$V143-4,0)&amp;"")</f>
        <v>INDONESIA</v>
      </c>
      <c r="F143" s="250" t="str">
        <f ca="1">IF(ISERROR($V143),"",OFFSET('Smelter Look-up'!$E$4,$V143-4,0))</f>
        <v>CID001463</v>
      </c>
      <c r="G143" s="250" t="str">
        <f ca="1">IF(C143=$X$4,"Enter smelter details", IF(ISERROR($V143),"",OFFSET('Smelter Look-up'!$F$4,$V143-4,0)))</f>
        <v>CFSI</v>
      </c>
      <c r="H143" s="251">
        <f ca="1">IF(ISERROR($V143),"",OFFSET('Smelter Look-up'!$G$4,$V143-4,0))</f>
        <v>0</v>
      </c>
      <c r="I143" s="252" t="str">
        <f ca="1">IF(ISERROR($V143),"",OFFSET('Smelter Look-up'!$H$4,$V143-4,0))</f>
        <v>Pangkal Pinang</v>
      </c>
      <c r="J143" s="252" t="str">
        <f ca="1">IF(ISERROR($V143),"",OFFSET('Smelter Look-up'!$I$4,$V143-4,0))</f>
        <v>Kepulauan Bangka Belitung</v>
      </c>
      <c r="K143" s="254"/>
      <c r="L143" s="254"/>
      <c r="M143" s="254"/>
      <c r="N143" s="254"/>
      <c r="O143" s="254"/>
      <c r="P143" s="253"/>
      <c r="Q143" s="255"/>
      <c r="R143" s="250" t="str">
        <f ca="1">IF(ISERROR($V143),"",OFFSET('Smelter Look-up'!$C$4,$V143-4,0)&amp;"")</f>
        <v>PT Sariwiguna Binasentosa</v>
      </c>
      <c r="S143" s="264" t="str">
        <f t="shared" ca="1" si="7"/>
        <v>ID</v>
      </c>
      <c r="T143" s="264" t="str">
        <f ca="1">IF(B143="","",IF(ISERROR(MATCH($J143,SorP!$B$1:$B$6230,0)),"",INDIRECT("'SorP'!$A$"&amp;MATCH($J143,SorP!$B$1:$B$6230,0))))</f>
        <v>ID-BB</v>
      </c>
      <c r="U143" s="299"/>
      <c r="V143" s="300">
        <f ca="1">IF(C143="",NA(),MATCH($B143&amp;$C143,'Smelter Look-up'!$J:$J,0))</f>
        <v>461</v>
      </c>
      <c r="W143" s="301"/>
      <c r="X143" s="301">
        <f t="shared" ca="1" si="8"/>
        <v>0</v>
      </c>
      <c r="Y143" s="301"/>
      <c r="Z143" s="301"/>
      <c r="AB143" s="303" t="str">
        <f t="shared" ca="1" si="9"/>
        <v>TinPT Sariwiguna Binasentosa</v>
      </c>
    </row>
    <row r="144" spans="1:28" s="302" customFormat="1" ht="51">
      <c r="A144" s="249" t="s">
        <v>1196</v>
      </c>
      <c r="B144" s="250" t="str">
        <f ca="1">IF(LEN(A144)=0,"",INDEX('Smelter Look-up'!$A:$A,MATCH($A144,'Smelter Look-up'!$E:$E,0)))</f>
        <v>Tin</v>
      </c>
      <c r="C144" s="256" t="str">
        <f ca="1">IF(LEN(A144)=0,"",INDEX('Smelter Look-up'!$C:$C,MATCH($A144,'Smelter Look-up'!$E:$E,0)))</f>
        <v>PT Stanindo Inti Perkasa</v>
      </c>
      <c r="D144" s="250"/>
      <c r="E144" s="250" t="str">
        <f ca="1">IF(ISERROR($V144),"",OFFSET('Smelter Look-up'!$D$4,$V144-4,0)&amp;"")</f>
        <v>INDONESIA</v>
      </c>
      <c r="F144" s="250" t="str">
        <f ca="1">IF(ISERROR($V144),"",OFFSET('Smelter Look-up'!$E$4,$V144-4,0))</f>
        <v>CID001468</v>
      </c>
      <c r="G144" s="250" t="str">
        <f ca="1">IF(C144=$X$4,"Enter smelter details", IF(ISERROR($V144),"",OFFSET('Smelter Look-up'!$F$4,$V144-4,0)))</f>
        <v>CFSI</v>
      </c>
      <c r="H144" s="251">
        <f ca="1">IF(ISERROR($V144),"",OFFSET('Smelter Look-up'!$G$4,$V144-4,0))</f>
        <v>0</v>
      </c>
      <c r="I144" s="252" t="str">
        <f ca="1">IF(ISERROR($V144),"",OFFSET('Smelter Look-up'!$H$4,$V144-4,0))</f>
        <v>Pangkal Pinang</v>
      </c>
      <c r="J144" s="252" t="str">
        <f ca="1">IF(ISERROR($V144),"",OFFSET('Smelter Look-up'!$I$4,$V144-4,0))</f>
        <v>Kepulauan Bangka Belitung</v>
      </c>
      <c r="K144" s="254"/>
      <c r="L144" s="254"/>
      <c r="M144" s="254"/>
      <c r="N144" s="254"/>
      <c r="O144" s="254"/>
      <c r="P144" s="253"/>
      <c r="Q144" s="255"/>
      <c r="R144" s="250" t="str">
        <f ca="1">IF(ISERROR($V144),"",OFFSET('Smelter Look-up'!$C$4,$V144-4,0)&amp;"")</f>
        <v>PT Stanindo Inti Perkasa</v>
      </c>
      <c r="S144" s="264" t="str">
        <f t="shared" ca="1" si="7"/>
        <v>ID</v>
      </c>
      <c r="T144" s="264" t="str">
        <f ca="1">IF(B144="","",IF(ISERROR(MATCH($J144,SorP!$B$1:$B$6230,0)),"",INDIRECT("'SorP'!$A$"&amp;MATCH($J144,SorP!$B$1:$B$6230,0))))</f>
        <v>ID-BB</v>
      </c>
      <c r="U144" s="299"/>
      <c r="V144" s="300">
        <f ca="1">IF(C144="",NA(),MATCH($B144&amp;$C144,'Smelter Look-up'!$J:$J,0))</f>
        <v>462</v>
      </c>
      <c r="W144" s="301"/>
      <c r="X144" s="301">
        <f t="shared" ca="1" si="8"/>
        <v>0</v>
      </c>
      <c r="Y144" s="301"/>
      <c r="Z144" s="301"/>
      <c r="AB144" s="303" t="str">
        <f t="shared" ca="1" si="9"/>
        <v>TinPT Stanindo Inti Perkasa</v>
      </c>
    </row>
    <row r="145" spans="1:28" s="302" customFormat="1" ht="51">
      <c r="A145" s="249" t="s">
        <v>1969</v>
      </c>
      <c r="B145" s="250" t="str">
        <f ca="1">IF(LEN(A145)=0,"",INDEX('Smelter Look-up'!$A:$A,MATCH($A145,'Smelter Look-up'!$E:$E,0)))</f>
        <v>Tin</v>
      </c>
      <c r="C145" s="256" t="str">
        <f ca="1">IF(LEN(A145)=0,"",INDEX('Smelter Look-up'!$C:$C,MATCH($A145,'Smelter Look-up'!$E:$E,0)))</f>
        <v>PT Sumber Jaya Indah</v>
      </c>
      <c r="D145" s="250"/>
      <c r="E145" s="250" t="str">
        <f ca="1">IF(ISERROR($V145),"",OFFSET('Smelter Look-up'!$D$4,$V145-4,0)&amp;"")</f>
        <v>INDONESIA</v>
      </c>
      <c r="F145" s="250" t="str">
        <f ca="1">IF(ISERROR($V145),"",OFFSET('Smelter Look-up'!$E$4,$V145-4,0))</f>
        <v>CID001471</v>
      </c>
      <c r="G145" s="250" t="str">
        <f ca="1">IF(C145=$X$4,"Enter smelter details", IF(ISERROR($V145),"",OFFSET('Smelter Look-up'!$F$4,$V145-4,0)))</f>
        <v>CFSI</v>
      </c>
      <c r="H145" s="251">
        <f ca="1">IF(ISERROR($V145),"",OFFSET('Smelter Look-up'!$G$4,$V145-4,0))</f>
        <v>0</v>
      </c>
      <c r="I145" s="252" t="str">
        <f ca="1">IF(ISERROR($V145),"",OFFSET('Smelter Look-up'!$H$4,$V145-4,0))</f>
        <v>Pangkal Pinang</v>
      </c>
      <c r="J145" s="252" t="str">
        <f ca="1">IF(ISERROR($V145),"",OFFSET('Smelter Look-up'!$I$4,$V145-4,0))</f>
        <v>Kepulauan Bangka Belitung</v>
      </c>
      <c r="K145" s="254"/>
      <c r="L145" s="254"/>
      <c r="M145" s="254"/>
      <c r="N145" s="254"/>
      <c r="O145" s="254"/>
      <c r="P145" s="253"/>
      <c r="Q145" s="255"/>
      <c r="R145" s="250" t="str">
        <f ca="1">IF(ISERROR($V145),"",OFFSET('Smelter Look-up'!$C$4,$V145-4,0)&amp;"")</f>
        <v>PT Sumber Jaya Indah</v>
      </c>
      <c r="S145" s="264" t="str">
        <f t="shared" ca="1" si="7"/>
        <v>ID</v>
      </c>
      <c r="T145" s="264" t="str">
        <f ca="1">IF(B145="","",IF(ISERROR(MATCH($J145,SorP!$B$1:$B$6230,0)),"",INDIRECT("'SorP'!$A$"&amp;MATCH($J145,SorP!$B$1:$B$6230,0))))</f>
        <v>ID-BB</v>
      </c>
      <c r="U145" s="299"/>
      <c r="V145" s="300">
        <f ca="1">IF(C145="",NA(),MATCH($B145&amp;$C145,'Smelter Look-up'!$J:$J,0))</f>
        <v>464</v>
      </c>
      <c r="W145" s="301"/>
      <c r="X145" s="301">
        <f t="shared" ca="1" si="8"/>
        <v>0</v>
      </c>
      <c r="Y145" s="301"/>
      <c r="Z145" s="301"/>
      <c r="AB145" s="303" t="str">
        <f t="shared" ca="1" si="9"/>
        <v>TinPT Sumber Jaya Indah</v>
      </c>
    </row>
    <row r="146" spans="1:28" s="302" customFormat="1" ht="63.75">
      <c r="A146" s="249" t="s">
        <v>1220</v>
      </c>
      <c r="B146" s="250" t="str">
        <f ca="1">IF(LEN(A146)=0,"",INDEX('Smelter Look-up'!$A:$A,MATCH($A146,'Smelter Look-up'!$E:$E,0)))</f>
        <v>Tin</v>
      </c>
      <c r="C146" s="256" t="str">
        <f ca="1">IF(LEN(A146)=0,"",INDEX('Smelter Look-up'!$C:$C,MATCH($A146,'Smelter Look-up'!$E:$E,0)))</f>
        <v>PT Timah (Persero) Tbk Kundur</v>
      </c>
      <c r="D146" s="250"/>
      <c r="E146" s="250" t="str">
        <f ca="1">IF(ISERROR($V146),"",OFFSET('Smelter Look-up'!$D$4,$V146-4,0)&amp;"")</f>
        <v>INDONESIA</v>
      </c>
      <c r="F146" s="250" t="str">
        <f ca="1">IF(ISERROR($V146),"",OFFSET('Smelter Look-up'!$E$4,$V146-4,0))</f>
        <v>CID001477</v>
      </c>
      <c r="G146" s="250" t="str">
        <f ca="1">IF(C146=$X$4,"Enter smelter details", IF(ISERROR($V146),"",OFFSET('Smelter Look-up'!$F$4,$V146-4,0)))</f>
        <v>CFSI</v>
      </c>
      <c r="H146" s="251">
        <f ca="1">IF(ISERROR($V146),"",OFFSET('Smelter Look-up'!$G$4,$V146-4,0))</f>
        <v>0</v>
      </c>
      <c r="I146" s="252" t="str">
        <f ca="1">IF(ISERROR($V146),"",OFFSET('Smelter Look-up'!$H$4,$V146-4,0))</f>
        <v>Kundur</v>
      </c>
      <c r="J146" s="252" t="str">
        <f ca="1">IF(ISERROR($V146),"",OFFSET('Smelter Look-up'!$I$4,$V146-4,0))</f>
        <v>Riau</v>
      </c>
      <c r="K146" s="254"/>
      <c r="L146" s="254"/>
      <c r="M146" s="254"/>
      <c r="N146" s="254"/>
      <c r="O146" s="254"/>
      <c r="P146" s="253"/>
      <c r="Q146" s="255"/>
      <c r="R146" s="250" t="str">
        <f ca="1">IF(ISERROR($V146),"",OFFSET('Smelter Look-up'!$C$4,$V146-4,0)&amp;"")</f>
        <v>PT Timah (Persero) Tbk Kundur</v>
      </c>
      <c r="S146" s="264" t="str">
        <f t="shared" ca="1" si="7"/>
        <v>ID</v>
      </c>
      <c r="T146" s="264" t="str">
        <f ca="1">IF(B146="","",IF(ISERROR(MATCH($J146,SorP!$B$1:$B$6230,0)),"",INDIRECT("'SorP'!$A$"&amp;MATCH($J146,SorP!$B$1:$B$6230,0))))</f>
        <v>ID-RI</v>
      </c>
      <c r="U146" s="299"/>
      <c r="V146" s="300">
        <f ca="1">IF(C146="",NA(),MATCH($B146&amp;$C146,'Smelter Look-up'!$J:$J,0))</f>
        <v>466</v>
      </c>
      <c r="W146" s="301"/>
      <c r="X146" s="301">
        <f t="shared" ca="1" si="8"/>
        <v>0</v>
      </c>
      <c r="Y146" s="301"/>
      <c r="Z146" s="301"/>
      <c r="AB146" s="303" t="str">
        <f t="shared" ca="1" si="9"/>
        <v>TinPT Timah (Persero) Tbk Kundur</v>
      </c>
    </row>
    <row r="147" spans="1:28" s="302" customFormat="1" ht="63.75">
      <c r="A147" s="249" t="s">
        <v>1197</v>
      </c>
      <c r="B147" s="250" t="str">
        <f ca="1">IF(LEN(A147)=0,"",INDEX('Smelter Look-up'!$A:$A,MATCH($A147,'Smelter Look-up'!$E:$E,0)))</f>
        <v>Tin</v>
      </c>
      <c r="C147" s="256" t="str">
        <f ca="1">IF(LEN(A147)=0,"",INDEX('Smelter Look-up'!$C:$C,MATCH($A147,'Smelter Look-up'!$E:$E,0)))</f>
        <v>PT Timah (Persero) Tbk Mentok</v>
      </c>
      <c r="D147" s="250"/>
      <c r="E147" s="250" t="str">
        <f ca="1">IF(ISERROR($V147),"",OFFSET('Smelter Look-up'!$D$4,$V147-4,0)&amp;"")</f>
        <v>INDONESIA</v>
      </c>
      <c r="F147" s="250" t="str">
        <f ca="1">IF(ISERROR($V147),"",OFFSET('Smelter Look-up'!$E$4,$V147-4,0))</f>
        <v>CID001482</v>
      </c>
      <c r="G147" s="250" t="str">
        <f ca="1">IF(C147=$X$4,"Enter smelter details", IF(ISERROR($V147),"",OFFSET('Smelter Look-up'!$F$4,$V147-4,0)))</f>
        <v>CFSI</v>
      </c>
      <c r="H147" s="251">
        <f ca="1">IF(ISERROR($V147),"",OFFSET('Smelter Look-up'!$G$4,$V147-4,0))</f>
        <v>0</v>
      </c>
      <c r="I147" s="252" t="str">
        <f ca="1">IF(ISERROR($V147),"",OFFSET('Smelter Look-up'!$H$4,$V147-4,0))</f>
        <v>Mentok</v>
      </c>
      <c r="J147" s="252" t="str">
        <f ca="1">IF(ISERROR($V147),"",OFFSET('Smelter Look-up'!$I$4,$V147-4,0))</f>
        <v>Kepulauan Bangka Belitung</v>
      </c>
      <c r="K147" s="254"/>
      <c r="L147" s="254"/>
      <c r="M147" s="254"/>
      <c r="N147" s="254"/>
      <c r="O147" s="254"/>
      <c r="P147" s="253"/>
      <c r="Q147" s="255"/>
      <c r="R147" s="250" t="str">
        <f ca="1">IF(ISERROR($V147),"",OFFSET('Smelter Look-up'!$C$4,$V147-4,0)&amp;"")</f>
        <v>PT Timah (Persero) Tbk Mentok</v>
      </c>
      <c r="S147" s="264" t="str">
        <f t="shared" ca="1" si="7"/>
        <v>ID</v>
      </c>
      <c r="T147" s="264" t="str">
        <f ca="1">IF(B147="","",IF(ISERROR(MATCH($J147,SorP!$B$1:$B$6230,0)),"",INDIRECT("'SorP'!$A$"&amp;MATCH($J147,SorP!$B$1:$B$6230,0))))</f>
        <v>ID-BB</v>
      </c>
      <c r="U147" s="299"/>
      <c r="V147" s="300">
        <f ca="1">IF(C147="",NA(),MATCH($B147&amp;$C147,'Smelter Look-up'!$J:$J,0))</f>
        <v>467</v>
      </c>
      <c r="W147" s="301"/>
      <c r="X147" s="301">
        <f t="shared" ca="1" si="8"/>
        <v>0</v>
      </c>
      <c r="Y147" s="301"/>
      <c r="Z147" s="301"/>
      <c r="AB147" s="303" t="str">
        <f t="shared" ca="1" si="9"/>
        <v>TinPT Timah (Persero) Tbk Mentok</v>
      </c>
    </row>
    <row r="148" spans="1:28" s="302" customFormat="1" ht="51">
      <c r="A148" s="249" t="s">
        <v>1198</v>
      </c>
      <c r="B148" s="250" t="str">
        <f ca="1">IF(LEN(A148)=0,"",INDEX('Smelter Look-up'!$A:$A,MATCH($A148,'Smelter Look-up'!$E:$E,0)))</f>
        <v>Tin</v>
      </c>
      <c r="C148" s="256" t="str">
        <f ca="1">IF(LEN(A148)=0,"",INDEX('Smelter Look-up'!$C:$C,MATCH($A148,'Smelter Look-up'!$E:$E,0)))</f>
        <v>PT Tinindo Inter Nusa</v>
      </c>
      <c r="D148" s="250"/>
      <c r="E148" s="250" t="str">
        <f ca="1">IF(ISERROR($V148),"",OFFSET('Smelter Look-up'!$D$4,$V148-4,0)&amp;"")</f>
        <v>INDONESIA</v>
      </c>
      <c r="F148" s="250" t="str">
        <f ca="1">IF(ISERROR($V148),"",OFFSET('Smelter Look-up'!$E$4,$V148-4,0))</f>
        <v>CID001490</v>
      </c>
      <c r="G148" s="250" t="str">
        <f ca="1">IF(C148=$X$4,"Enter smelter details", IF(ISERROR($V148),"",OFFSET('Smelter Look-up'!$F$4,$V148-4,0)))</f>
        <v>CFSI</v>
      </c>
      <c r="H148" s="251">
        <f ca="1">IF(ISERROR($V148),"",OFFSET('Smelter Look-up'!$G$4,$V148-4,0))</f>
        <v>0</v>
      </c>
      <c r="I148" s="252" t="str">
        <f ca="1">IF(ISERROR($V148),"",OFFSET('Smelter Look-up'!$H$4,$V148-4,0))</f>
        <v>Pangkal Pinang</v>
      </c>
      <c r="J148" s="252" t="str">
        <f ca="1">IF(ISERROR($V148),"",OFFSET('Smelter Look-up'!$I$4,$V148-4,0))</f>
        <v>Kepulauan Bangka Belitung</v>
      </c>
      <c r="K148" s="254"/>
      <c r="L148" s="254"/>
      <c r="M148" s="254"/>
      <c r="N148" s="254"/>
      <c r="O148" s="254"/>
      <c r="P148" s="253"/>
      <c r="Q148" s="255"/>
      <c r="R148" s="250" t="str">
        <f ca="1">IF(ISERROR($V148),"",OFFSET('Smelter Look-up'!$C$4,$V148-4,0)&amp;"")</f>
        <v>PT Tinindo Inter Nusa</v>
      </c>
      <c r="S148" s="264" t="str">
        <f t="shared" ca="1" si="7"/>
        <v>ID</v>
      </c>
      <c r="T148" s="264" t="str">
        <f ca="1">IF(B148="","",IF(ISERROR(MATCH($J148,SorP!$B$1:$B$6230,0)),"",INDIRECT("'SorP'!$A$"&amp;MATCH($J148,SorP!$B$1:$B$6230,0))))</f>
        <v>ID-BB</v>
      </c>
      <c r="U148" s="299"/>
      <c r="V148" s="300">
        <f ca="1">IF(C148="",NA(),MATCH($B148&amp;$C148,'Smelter Look-up'!$J:$J,0))</f>
        <v>468</v>
      </c>
      <c r="W148" s="301"/>
      <c r="X148" s="301">
        <f t="shared" ca="1" si="8"/>
        <v>0</v>
      </c>
      <c r="Y148" s="301"/>
      <c r="Z148" s="301"/>
      <c r="AB148" s="303" t="str">
        <f t="shared" ca="1" si="9"/>
        <v>TinPT Tinindo Inter Nusa</v>
      </c>
    </row>
    <row r="149" spans="1:28" s="302" customFormat="1" ht="38.25">
      <c r="A149" s="249" t="s">
        <v>3306</v>
      </c>
      <c r="B149" s="250" t="str">
        <f ca="1">IF(LEN(A149)=0,"",INDEX('Smelter Look-up'!$A:$A,MATCH($A149,'Smelter Look-up'!$E:$E,0)))</f>
        <v>Tin</v>
      </c>
      <c r="C149" s="256" t="str">
        <f ca="1">IF(LEN(A149)=0,"",INDEX('Smelter Look-up'!$C:$C,MATCH($A149,'Smelter Look-up'!$E:$E,0)))</f>
        <v>PT Tommy Utama</v>
      </c>
      <c r="D149" s="250"/>
      <c r="E149" s="250" t="str">
        <f ca="1">IF(ISERROR($V149),"",OFFSET('Smelter Look-up'!$D$4,$V149-4,0)&amp;"")</f>
        <v>INDONESIA</v>
      </c>
      <c r="F149" s="250" t="str">
        <f ca="1">IF(ISERROR($V149),"",OFFSET('Smelter Look-up'!$E$4,$V149-4,0))</f>
        <v>CID001493</v>
      </c>
      <c r="G149" s="250" t="str">
        <f ca="1">IF(C149=$X$4,"Enter smelter details", IF(ISERROR($V149),"",OFFSET('Smelter Look-up'!$F$4,$V149-4,0)))</f>
        <v>CFSI</v>
      </c>
      <c r="H149" s="251">
        <f ca="1">IF(ISERROR($V149),"",OFFSET('Smelter Look-up'!$G$4,$V149-4,0))</f>
        <v>0</v>
      </c>
      <c r="I149" s="252" t="str">
        <f ca="1">IF(ISERROR($V149),"",OFFSET('Smelter Look-up'!$H$4,$V149-4,0))</f>
        <v>Sumping Desa Batu Peyu</v>
      </c>
      <c r="J149" s="252" t="str">
        <f ca="1">IF(ISERROR($V149),"",OFFSET('Smelter Look-up'!$I$4,$V149-4,0))</f>
        <v>Kepulauan Bangka Belitung</v>
      </c>
      <c r="K149" s="254"/>
      <c r="L149" s="254"/>
      <c r="M149" s="254"/>
      <c r="N149" s="254"/>
      <c r="O149" s="254"/>
      <c r="P149" s="253"/>
      <c r="Q149" s="255"/>
      <c r="R149" s="250" t="str">
        <f ca="1">IF(ISERROR($V149),"",OFFSET('Smelter Look-up'!$C$4,$V149-4,0)&amp;"")</f>
        <v>PT Tommy Utama</v>
      </c>
      <c r="S149" s="264" t="str">
        <f t="shared" ca="1" si="7"/>
        <v>ID</v>
      </c>
      <c r="T149" s="264" t="str">
        <f ca="1">IF(B149="","",IF(ISERROR(MATCH($J149,SorP!$B$1:$B$6230,0)),"",INDIRECT("'SorP'!$A$"&amp;MATCH($J149,SorP!$B$1:$B$6230,0))))</f>
        <v>ID-BB</v>
      </c>
      <c r="U149" s="299"/>
      <c r="V149" s="300">
        <f ca="1">IF(C149="",NA(),MATCH($B149&amp;$C149,'Smelter Look-up'!$J:$J,0))</f>
        <v>469</v>
      </c>
      <c r="W149" s="301"/>
      <c r="X149" s="301">
        <f t="shared" ca="1" si="8"/>
        <v>0</v>
      </c>
      <c r="Y149" s="301"/>
      <c r="Z149" s="301"/>
      <c r="AB149" s="303" t="str">
        <f t="shared" ca="1" si="9"/>
        <v>TinPT Tommy Utama</v>
      </c>
    </row>
    <row r="150" spans="1:28" s="302" customFormat="1" ht="38.25">
      <c r="A150" s="249" t="s">
        <v>1112</v>
      </c>
      <c r="B150" s="250" t="str">
        <f ca="1">IF(LEN(A150)=0,"",INDEX('Smelter Look-up'!$A:$A,MATCH($A150,'Smelter Look-up'!$E:$E,0)))</f>
        <v>Gold</v>
      </c>
      <c r="C150" s="256" t="str">
        <f ca="1">IF(LEN(A150)=0,"",INDEX('Smelter Look-up'!$C:$C,MATCH($A150,'Smelter Look-up'!$E:$E,0)))</f>
        <v>PX Precinox S.A.</v>
      </c>
      <c r="D150" s="250"/>
      <c r="E150" s="250" t="str">
        <f ca="1">IF(ISERROR($V150),"",OFFSET('Smelter Look-up'!$D$4,$V150-4,0)&amp;"")</f>
        <v>SWITZERLAND</v>
      </c>
      <c r="F150" s="250" t="str">
        <f ca="1">IF(ISERROR($V150),"",OFFSET('Smelter Look-up'!$E$4,$V150-4,0))</f>
        <v>CID001498</v>
      </c>
      <c r="G150" s="250" t="str">
        <f ca="1">IF(C150=$X$4,"Enter smelter details", IF(ISERROR($V150),"",OFFSET('Smelter Look-up'!$F$4,$V150-4,0)))</f>
        <v>CFSI</v>
      </c>
      <c r="H150" s="251">
        <f ca="1">IF(ISERROR($V150),"",OFFSET('Smelter Look-up'!$G$4,$V150-4,0))</f>
        <v>0</v>
      </c>
      <c r="I150" s="252" t="str">
        <f ca="1">IF(ISERROR($V150),"",OFFSET('Smelter Look-up'!$H$4,$V150-4,0))</f>
        <v>La Chaux-de-Fonds</v>
      </c>
      <c r="J150" s="252" t="str">
        <f ca="1">IF(ISERROR($V150),"",OFFSET('Smelter Look-up'!$I$4,$V150-4,0))</f>
        <v>Neuchâtel</v>
      </c>
      <c r="K150" s="254"/>
      <c r="L150" s="254"/>
      <c r="M150" s="254"/>
      <c r="N150" s="254"/>
      <c r="O150" s="254"/>
      <c r="P150" s="253"/>
      <c r="Q150" s="255"/>
      <c r="R150" s="250" t="str">
        <f ca="1">IF(ISERROR($V150),"",OFFSET('Smelter Look-up'!$C$4,$V150-4,0)&amp;"")</f>
        <v>PX Precinox S.A.</v>
      </c>
      <c r="S150" s="264" t="str">
        <f t="shared" ca="1" si="7"/>
        <v>CH</v>
      </c>
      <c r="T150" s="264" t="str">
        <f ca="1">IF(B150="","",IF(ISERROR(MATCH($J150,SorP!$B$1:$B$6230,0)),"",INDIRECT("'SorP'!$A$"&amp;MATCH($J150,SorP!$B$1:$B$6230,0))))</f>
        <v>CH-NE</v>
      </c>
      <c r="U150" s="299"/>
      <c r="V150" s="300">
        <f ca="1">IF(C150="",NA(),MATCH($B150&amp;$C150,'Smelter Look-up'!$J:$J,0))</f>
        <v>182</v>
      </c>
      <c r="W150" s="301"/>
      <c r="X150" s="301">
        <f t="shared" ca="1" si="8"/>
        <v>0</v>
      </c>
      <c r="Y150" s="301"/>
      <c r="Z150" s="301"/>
      <c r="AB150" s="303" t="str">
        <f t="shared" ca="1" si="9"/>
        <v>GoldPX Precinox S.A.</v>
      </c>
    </row>
    <row r="151" spans="1:28" s="302" customFormat="1" ht="38.25">
      <c r="A151" s="249" t="s">
        <v>1157</v>
      </c>
      <c r="B151" s="250" t="str">
        <f ca="1">IF(LEN(A151)=0,"",INDEX('Smelter Look-up'!$A:$A,MATCH($A151,'Smelter Look-up'!$E:$E,0)))</f>
        <v>Tantalum</v>
      </c>
      <c r="C151" s="256" t="str">
        <f ca="1">IF(LEN(A151)=0,"",INDEX('Smelter Look-up'!$C:$C,MATCH($A151,'Smelter Look-up'!$E:$E,0)))</f>
        <v>QuantumClean</v>
      </c>
      <c r="D151" s="250"/>
      <c r="E151" s="250" t="str">
        <f ca="1">IF(ISERROR($V151),"",OFFSET('Smelter Look-up'!$D$4,$V151-4,0)&amp;"")</f>
        <v>UNITED STATES OF AMERICA</v>
      </c>
      <c r="F151" s="250" t="str">
        <f ca="1">IF(ISERROR($V151),"",OFFSET('Smelter Look-up'!$E$4,$V151-4,0))</f>
        <v>CID001508</v>
      </c>
      <c r="G151" s="250" t="str">
        <f ca="1">IF(C151=$X$4,"Enter smelter details", IF(ISERROR($V151),"",OFFSET('Smelter Look-up'!$F$4,$V151-4,0)))</f>
        <v>CFSI</v>
      </c>
      <c r="H151" s="251">
        <f ca="1">IF(ISERROR($V151),"",OFFSET('Smelter Look-up'!$G$4,$V151-4,0))</f>
        <v>0</v>
      </c>
      <c r="I151" s="252" t="str">
        <f ca="1">IF(ISERROR($V151),"",OFFSET('Smelter Look-up'!$H$4,$V151-4,0))</f>
        <v>Fremont</v>
      </c>
      <c r="J151" s="252" t="str">
        <f ca="1">IF(ISERROR($V151),"",OFFSET('Smelter Look-up'!$I$4,$V151-4,0))</f>
        <v>California</v>
      </c>
      <c r="K151" s="254"/>
      <c r="L151" s="254"/>
      <c r="M151" s="254"/>
      <c r="N151" s="254"/>
      <c r="O151" s="254"/>
      <c r="P151" s="253"/>
      <c r="Q151" s="255"/>
      <c r="R151" s="250" t="str">
        <f ca="1">IF(ISERROR($V151),"",OFFSET('Smelter Look-up'!$C$4,$V151-4,0)&amp;"")</f>
        <v>QuantumClean</v>
      </c>
      <c r="S151" s="264" t="str">
        <f t="shared" ca="1" si="7"/>
        <v>US</v>
      </c>
      <c r="T151" s="264" t="str">
        <f ca="1">IF(B151="","",IF(ISERROR(MATCH($J151,SorP!$B$1:$B$6230,0)),"",INDIRECT("'SorP'!$A$"&amp;MATCH($J151,SorP!$B$1:$B$6230,0))))</f>
        <v>US-CA</v>
      </c>
      <c r="U151" s="299"/>
      <c r="V151" s="300">
        <f ca="1">IF(C151="",NA(),MATCH($B151&amp;$C151,'Smelter Look-up'!$J:$J,0))</f>
        <v>325</v>
      </c>
      <c r="W151" s="301"/>
      <c r="X151" s="301">
        <f t="shared" ca="1" si="8"/>
        <v>0</v>
      </c>
      <c r="Y151" s="301"/>
      <c r="Z151" s="301"/>
      <c r="AB151" s="303" t="str">
        <f t="shared" ca="1" si="9"/>
        <v>TantalumQuantumClean</v>
      </c>
    </row>
    <row r="152" spans="1:28" s="302" customFormat="1" ht="63.75">
      <c r="A152" s="249" t="s">
        <v>1113</v>
      </c>
      <c r="B152" s="250" t="str">
        <f ca="1">IF(LEN(A152)=0,"",INDEX('Smelter Look-up'!$A:$A,MATCH($A152,'Smelter Look-up'!$E:$E,0)))</f>
        <v>Gold</v>
      </c>
      <c r="C152" s="256" t="str">
        <f ca="1">IF(LEN(A152)=0,"",INDEX('Smelter Look-up'!$C:$C,MATCH($A152,'Smelter Look-up'!$E:$E,0)))</f>
        <v>Rand Refinery (Pty) Ltd.</v>
      </c>
      <c r="D152" s="250"/>
      <c r="E152" s="250" t="str">
        <f ca="1">IF(ISERROR($V152),"",OFFSET('Smelter Look-up'!$D$4,$V152-4,0)&amp;"")</f>
        <v>SOUTH AFRICA</v>
      </c>
      <c r="F152" s="250" t="str">
        <f ca="1">IF(ISERROR($V152),"",OFFSET('Smelter Look-up'!$E$4,$V152-4,0))</f>
        <v>CID001512</v>
      </c>
      <c r="G152" s="250" t="str">
        <f ca="1">IF(C152=$X$4,"Enter smelter details", IF(ISERROR($V152),"",OFFSET('Smelter Look-up'!$F$4,$V152-4,0)))</f>
        <v>CFSI</v>
      </c>
      <c r="H152" s="251">
        <f ca="1">IF(ISERROR($V152),"",OFFSET('Smelter Look-up'!$G$4,$V152-4,0))</f>
        <v>0</v>
      </c>
      <c r="I152" s="252" t="str">
        <f ca="1">IF(ISERROR($V152),"",OFFSET('Smelter Look-up'!$H$4,$V152-4,0))</f>
        <v>Germiston</v>
      </c>
      <c r="J152" s="252" t="str">
        <f ca="1">IF(ISERROR($V152),"",OFFSET('Smelter Look-up'!$I$4,$V152-4,0))</f>
        <v>Gauteng</v>
      </c>
      <c r="K152" s="254"/>
      <c r="L152" s="254"/>
      <c r="M152" s="254"/>
      <c r="N152" s="254"/>
      <c r="O152" s="254"/>
      <c r="P152" s="253"/>
      <c r="Q152" s="255"/>
      <c r="R152" s="250" t="str">
        <f ca="1">IF(ISERROR($V152),"",OFFSET('Smelter Look-up'!$C$4,$V152-4,0)&amp;"")</f>
        <v>Rand Refinery (Pty) Ltd.</v>
      </c>
      <c r="S152" s="264" t="str">
        <f t="shared" ca="1" si="7"/>
        <v>ZA</v>
      </c>
      <c r="T152" s="264" t="str">
        <f ca="1">IF(B152="","",IF(ISERROR(MATCH($J152,SorP!$B$1:$B$6230,0)),"",INDIRECT("'SorP'!$A$"&amp;MATCH($J152,SorP!$B$1:$B$6230,0))))</f>
        <v>ZA-GT</v>
      </c>
      <c r="U152" s="299"/>
      <c r="V152" s="300">
        <f ca="1">IF(C152="",NA(),MATCH($B152&amp;$C152,'Smelter Look-up'!$J:$J,0))</f>
        <v>184</v>
      </c>
      <c r="W152" s="301"/>
      <c r="X152" s="301">
        <f t="shared" ca="1" si="8"/>
        <v>0</v>
      </c>
      <c r="Y152" s="301"/>
      <c r="Z152" s="301"/>
      <c r="AB152" s="303" t="str">
        <f t="shared" ca="1" si="9"/>
        <v>GoldRand Refinery (Pty) Ltd.</v>
      </c>
    </row>
    <row r="153" spans="1:28" s="302" customFormat="1" ht="191.25">
      <c r="A153" s="249" t="s">
        <v>1158</v>
      </c>
      <c r="B153" s="250" t="str">
        <f ca="1">IF(LEN(A153)=0,"",INDEX('Smelter Look-up'!$A:$A,MATCH($A153,'Smelter Look-up'!$E:$E,0)))</f>
        <v>Tantalum</v>
      </c>
      <c r="C153" s="256" t="str">
        <f ca="1">IF(LEN(A153)=0,"",INDEX('Smelter Look-up'!$C:$C,MATCH($A153,'Smelter Look-up'!$E:$E,0)))</f>
        <v>RFH Tantalum Smeltery Co., Ltd./Yanling Jincheng Tantalum &amp; Niobium Co., Ltd.</v>
      </c>
      <c r="D153" s="250"/>
      <c r="E153" s="250" t="str">
        <f ca="1">IF(ISERROR($V153),"",OFFSET('Smelter Look-up'!$D$4,$V153-4,0)&amp;"")</f>
        <v>CHINA</v>
      </c>
      <c r="F153" s="250" t="str">
        <f ca="1">IF(ISERROR($V153),"",OFFSET('Smelter Look-up'!$E$4,$V153-4,0))</f>
        <v>CID001522</v>
      </c>
      <c r="G153" s="250" t="str">
        <f ca="1">IF(C153=$X$4,"Enter smelter details", IF(ISERROR($V153),"",OFFSET('Smelter Look-up'!$F$4,$V153-4,0)))</f>
        <v>CFSI</v>
      </c>
      <c r="H153" s="251">
        <f ca="1">IF(ISERROR($V153),"",OFFSET('Smelter Look-up'!$G$4,$V153-4,0))</f>
        <v>0</v>
      </c>
      <c r="I153" s="252" t="str">
        <f ca="1">IF(ISERROR($V153),"",OFFSET('Smelter Look-up'!$H$4,$V153-4,0))</f>
        <v>Zhuzhou</v>
      </c>
      <c r="J153" s="252" t="str">
        <f ca="1">IF(ISERROR($V153),"",OFFSET('Smelter Look-up'!$I$4,$V153-4,0))</f>
        <v>Hunan</v>
      </c>
      <c r="K153" s="254"/>
      <c r="L153" s="254"/>
      <c r="M153" s="254"/>
      <c r="N153" s="254"/>
      <c r="O153" s="254"/>
      <c r="P153" s="253"/>
      <c r="Q153" s="255"/>
      <c r="R153" s="250" t="str">
        <f ca="1">IF(ISERROR($V153),"",OFFSET('Smelter Look-up'!$C$4,$V153-4,0)&amp;"")</f>
        <v>RFH Tantalum Smeltery Co., Ltd./Yanling Jincheng Tantalum &amp; Niobium Co., Ltd.</v>
      </c>
      <c r="S153" s="264" t="str">
        <f t="shared" ca="1" si="7"/>
        <v>CN</v>
      </c>
      <c r="T153" s="264" t="str">
        <f ca="1">IF(B153="","",IF(ISERROR(MATCH($J153,SorP!$B$1:$B$6230,0)),"",INDIRECT("'SorP'!$A$"&amp;MATCH($J153,SorP!$B$1:$B$6230,0))))</f>
        <v>CN-43</v>
      </c>
      <c r="U153" s="299"/>
      <c r="V153" s="300">
        <f ca="1">IF(C153="",NA(),MATCH($B153&amp;$C153,'Smelter Look-up'!$J:$J,0))</f>
        <v>330</v>
      </c>
      <c r="W153" s="301"/>
      <c r="X153" s="301">
        <f t="shared" ca="1" si="8"/>
        <v>0</v>
      </c>
      <c r="Y153" s="301"/>
      <c r="Z153" s="301"/>
      <c r="AB153" s="303" t="str">
        <f t="shared" ca="1" si="9"/>
        <v>TantalumRFH Tantalum Smeltery Co., Ltd./Yanling Jincheng Tantalum &amp; Niobium Co., Ltd.</v>
      </c>
    </row>
    <row r="154" spans="1:28" s="302" customFormat="1" ht="51">
      <c r="A154" s="249" t="s">
        <v>1114</v>
      </c>
      <c r="B154" s="250" t="str">
        <f ca="1">IF(LEN(A154)=0,"",INDEX('Smelter Look-up'!$A:$A,MATCH($A154,'Smelter Look-up'!$E:$E,0)))</f>
        <v>Gold</v>
      </c>
      <c r="C154" s="256" t="str">
        <f ca="1">IF(LEN(A154)=0,"",INDEX('Smelter Look-up'!$C:$C,MATCH($A154,'Smelter Look-up'!$E:$E,0)))</f>
        <v>Royal Canadian Mint</v>
      </c>
      <c r="D154" s="250"/>
      <c r="E154" s="250" t="str">
        <f ca="1">IF(ISERROR($V154),"",OFFSET('Smelter Look-up'!$D$4,$V154-4,0)&amp;"")</f>
        <v>CANADA</v>
      </c>
      <c r="F154" s="250" t="str">
        <f ca="1">IF(ISERROR($V154),"",OFFSET('Smelter Look-up'!$E$4,$V154-4,0))</f>
        <v>CID001534</v>
      </c>
      <c r="G154" s="250" t="str">
        <f ca="1">IF(C154=$X$4,"Enter smelter details", IF(ISERROR($V154),"",OFFSET('Smelter Look-up'!$F$4,$V154-4,0)))</f>
        <v>CFSI</v>
      </c>
      <c r="H154" s="251">
        <f ca="1">IF(ISERROR($V154),"",OFFSET('Smelter Look-up'!$G$4,$V154-4,0))</f>
        <v>0</v>
      </c>
      <c r="I154" s="252" t="str">
        <f ca="1">IF(ISERROR($V154),"",OFFSET('Smelter Look-up'!$H$4,$V154-4,0))</f>
        <v>Ottawa</v>
      </c>
      <c r="J154" s="252" t="str">
        <f ca="1">IF(ISERROR($V154),"",OFFSET('Smelter Look-up'!$I$4,$V154-4,0))</f>
        <v>Ontario</v>
      </c>
      <c r="K154" s="254"/>
      <c r="L154" s="254"/>
      <c r="M154" s="254"/>
      <c r="N154" s="254"/>
      <c r="O154" s="254"/>
      <c r="P154" s="253"/>
      <c r="Q154" s="255"/>
      <c r="R154" s="250" t="str">
        <f ca="1">IF(ISERROR($V154),"",OFFSET('Smelter Look-up'!$C$4,$V154-4,0)&amp;"")</f>
        <v>Royal Canadian Mint</v>
      </c>
      <c r="S154" s="264" t="str">
        <f t="shared" ca="1" si="7"/>
        <v>CA</v>
      </c>
      <c r="T154" s="264" t="str">
        <f ca="1">IF(B154="","",IF(ISERROR(MATCH($J154,SorP!$B$1:$B$6230,0)),"",INDIRECT("'SorP'!$A$"&amp;MATCH($J154,SorP!$B$1:$B$6230,0))))</f>
        <v>CA-ON</v>
      </c>
      <c r="U154" s="299"/>
      <c r="V154" s="300">
        <f ca="1">IF(C154="",NA(),MATCH($B154&amp;$C154,'Smelter Look-up'!$J:$J,0))</f>
        <v>189</v>
      </c>
      <c r="W154" s="301"/>
      <c r="X154" s="301">
        <f t="shared" ca="1" si="8"/>
        <v>0</v>
      </c>
      <c r="Y154" s="301"/>
      <c r="Z154" s="301"/>
      <c r="AB154" s="303" t="str">
        <f t="shared" ca="1" si="9"/>
        <v>GoldRoyal Canadian Mint</v>
      </c>
    </row>
    <row r="155" spans="1:28" s="302" customFormat="1" ht="25.5">
      <c r="A155" s="249" t="s">
        <v>1200</v>
      </c>
      <c r="B155" s="250" t="str">
        <f ca="1">IF(LEN(A155)=0,"",INDEX('Smelter Look-up'!$A:$A,MATCH($A155,'Smelter Look-up'!$E:$E,0)))</f>
        <v>Tin</v>
      </c>
      <c r="C155" s="256" t="str">
        <f ca="1">IF(LEN(A155)=0,"",INDEX('Smelter Look-up'!$C:$C,MATCH($A155,'Smelter Look-up'!$E:$E,0)))</f>
        <v>Rui Da Hung</v>
      </c>
      <c r="D155" s="250"/>
      <c r="E155" s="250" t="str">
        <f ca="1">IF(ISERROR($V155),"",OFFSET('Smelter Look-up'!$D$4,$V155-4,0)&amp;"")</f>
        <v>TAIWAN, PROVINCE OF CHINA</v>
      </c>
      <c r="F155" s="250" t="str">
        <f ca="1">IF(ISERROR($V155),"",OFFSET('Smelter Look-up'!$E$4,$V155-4,0))</f>
        <v>CID001539</v>
      </c>
      <c r="G155" s="250" t="str">
        <f ca="1">IF(C155=$X$4,"Enter smelter details", IF(ISERROR($V155),"",OFFSET('Smelter Look-up'!$F$4,$V155-4,0)))</f>
        <v>CFSI</v>
      </c>
      <c r="H155" s="251">
        <f ca="1">IF(ISERROR($V155),"",OFFSET('Smelter Look-up'!$G$4,$V155-4,0))</f>
        <v>0</v>
      </c>
      <c r="I155" s="252" t="str">
        <f ca="1">IF(ISERROR($V155),"",OFFSET('Smelter Look-up'!$H$4,$V155-4,0))</f>
        <v>Longtan Shiang Taoyuang</v>
      </c>
      <c r="J155" s="252" t="str">
        <f ca="1">IF(ISERROR($V155),"",OFFSET('Smelter Look-up'!$I$4,$V155-4,0))</f>
        <v>Taiwan</v>
      </c>
      <c r="K155" s="254"/>
      <c r="L155" s="254"/>
      <c r="M155" s="254"/>
      <c r="N155" s="254"/>
      <c r="O155" s="254"/>
      <c r="P155" s="253"/>
      <c r="Q155" s="255"/>
      <c r="R155" s="250" t="str">
        <f ca="1">IF(ISERROR($V155),"",OFFSET('Smelter Look-up'!$C$4,$V155-4,0)&amp;"")</f>
        <v>Rui Da Hung</v>
      </c>
      <c r="S155" s="264" t="str">
        <f t="shared" ca="1" si="7"/>
        <v>TW</v>
      </c>
      <c r="T155" s="264" t="str">
        <f ca="1">IF(B155="","",IF(ISERROR(MATCH($J155,SorP!$B$1:$B$6230,0)),"",INDIRECT("'SorP'!$A$"&amp;MATCH($J155,SorP!$B$1:$B$6230,0))))</f>
        <v/>
      </c>
      <c r="U155" s="299"/>
      <c r="V155" s="300">
        <f ca="1">IF(C155="",NA(),MATCH($B155&amp;$C155,'Smelter Look-up'!$J:$J,0))</f>
        <v>473</v>
      </c>
      <c r="W155" s="301"/>
      <c r="X155" s="301">
        <f t="shared" ca="1" si="8"/>
        <v>0</v>
      </c>
      <c r="Y155" s="301"/>
      <c r="Z155" s="301"/>
      <c r="AB155" s="303" t="str">
        <f t="shared" ca="1" si="9"/>
        <v>TinRui Da Hung</v>
      </c>
    </row>
    <row r="156" spans="1:28" s="302" customFormat="1" ht="38.25">
      <c r="A156" s="249" t="s">
        <v>1115</v>
      </c>
      <c r="B156" s="250" t="str">
        <f ca="1">IF(LEN(A156)=0,"",INDEX('Smelter Look-up'!$A:$A,MATCH($A156,'Smelter Look-up'!$E:$E,0)))</f>
        <v>Gold</v>
      </c>
      <c r="C156" s="256" t="str">
        <f ca="1">IF(LEN(A156)=0,"",INDEX('Smelter Look-up'!$C:$C,MATCH($A156,'Smelter Look-up'!$E:$E,0)))</f>
        <v>Sabin Metal Corp.</v>
      </c>
      <c r="D156" s="250"/>
      <c r="E156" s="250" t="str">
        <f ca="1">IF(ISERROR($V156),"",OFFSET('Smelter Look-up'!$D$4,$V156-4,0)&amp;"")</f>
        <v>UNITED STATES OF AMERICA</v>
      </c>
      <c r="F156" s="250" t="str">
        <f ca="1">IF(ISERROR($V156),"",OFFSET('Smelter Look-up'!$E$4,$V156-4,0))</f>
        <v>CID001546</v>
      </c>
      <c r="G156" s="250" t="str">
        <f ca="1">IF(C156=$X$4,"Enter smelter details", IF(ISERROR($V156),"",OFFSET('Smelter Look-up'!$F$4,$V156-4,0)))</f>
        <v>CFSI</v>
      </c>
      <c r="H156" s="251">
        <f ca="1">IF(ISERROR($V156),"",OFFSET('Smelter Look-up'!$G$4,$V156-4,0))</f>
        <v>0</v>
      </c>
      <c r="I156" s="252" t="str">
        <f ca="1">IF(ISERROR($V156),"",OFFSET('Smelter Look-up'!$H$4,$V156-4,0))</f>
        <v>Williston</v>
      </c>
      <c r="J156" s="252" t="str">
        <f ca="1">IF(ISERROR($V156),"",OFFSET('Smelter Look-up'!$I$4,$V156-4,0))</f>
        <v>North Dakota</v>
      </c>
      <c r="K156" s="254"/>
      <c r="L156" s="254"/>
      <c r="M156" s="254"/>
      <c r="N156" s="254"/>
      <c r="O156" s="254"/>
      <c r="P156" s="253"/>
      <c r="Q156" s="255"/>
      <c r="R156" s="250" t="str">
        <f ca="1">IF(ISERROR($V156),"",OFFSET('Smelter Look-up'!$C$4,$V156-4,0)&amp;"")</f>
        <v>Sabin Metal Corp.</v>
      </c>
      <c r="S156" s="264" t="str">
        <f t="shared" ca="1" si="7"/>
        <v>US</v>
      </c>
      <c r="T156" s="264" t="str">
        <f ca="1">IF(B156="","",IF(ISERROR(MATCH($J156,SorP!$B$1:$B$6230,0)),"",INDIRECT("'SorP'!$A$"&amp;MATCH($J156,SorP!$B$1:$B$6230,0))))</f>
        <v>US-ND</v>
      </c>
      <c r="U156" s="299"/>
      <c r="V156" s="300">
        <f ca="1">IF(C156="",NA(),MATCH($B156&amp;$C156,'Smelter Look-up'!$J:$J,0))</f>
        <v>191</v>
      </c>
      <c r="W156" s="301"/>
      <c r="X156" s="301">
        <f t="shared" ca="1" si="8"/>
        <v>0</v>
      </c>
      <c r="Y156" s="301"/>
      <c r="Z156" s="301"/>
      <c r="AB156" s="303" t="str">
        <f t="shared" ca="1" si="9"/>
        <v>GoldSabin Metal Corp.</v>
      </c>
    </row>
    <row r="157" spans="1:28" s="302" customFormat="1" ht="51">
      <c r="A157" s="249" t="s">
        <v>2007</v>
      </c>
      <c r="B157" s="250" t="str">
        <f ca="1">IF(LEN(A157)=0,"",INDEX('Smelter Look-up'!$A:$A,MATCH($A157,'Smelter Look-up'!$E:$E,0)))</f>
        <v>Gold</v>
      </c>
      <c r="C157" s="256" t="str">
        <f ca="1">IF(LEN(A157)=0,"",INDEX('Smelter Look-up'!$C:$C,MATCH($A157,'Smelter Look-up'!$E:$E,0)))</f>
        <v>Samduck Precious Metals</v>
      </c>
      <c r="D157" s="250"/>
      <c r="E157" s="250" t="str">
        <f ca="1">IF(ISERROR($V157),"",OFFSET('Smelter Look-up'!$D$4,$V157-4,0)&amp;"")</f>
        <v>KOREA, REPUBLIC OF</v>
      </c>
      <c r="F157" s="250" t="str">
        <f ca="1">IF(ISERROR($V157),"",OFFSET('Smelter Look-up'!$E$4,$V157-4,0))</f>
        <v>CID001555</v>
      </c>
      <c r="G157" s="250" t="str">
        <f ca="1">IF(C157=$X$4,"Enter smelter details", IF(ISERROR($V157),"",OFFSET('Smelter Look-up'!$F$4,$V157-4,0)))</f>
        <v>CFSI</v>
      </c>
      <c r="H157" s="251">
        <f ca="1">IF(ISERROR($V157),"",OFFSET('Smelter Look-up'!$G$4,$V157-4,0))</f>
        <v>0</v>
      </c>
      <c r="I157" s="252" t="str">
        <f ca="1">IF(ISERROR($V157),"",OFFSET('Smelter Look-up'!$H$4,$V157-4,0))</f>
        <v>Namdong</v>
      </c>
      <c r="J157" s="252" t="str">
        <f ca="1">IF(ISERROR($V157),"",OFFSET('Smelter Look-up'!$I$4,$V157-4,0))</f>
        <v>Incheon-gwangyeoksi</v>
      </c>
      <c r="K157" s="254"/>
      <c r="L157" s="254"/>
      <c r="M157" s="254"/>
      <c r="N157" s="254"/>
      <c r="O157" s="254"/>
      <c r="P157" s="253"/>
      <c r="Q157" s="255"/>
      <c r="R157" s="250" t="str">
        <f ca="1">IF(ISERROR($V157),"",OFFSET('Smelter Look-up'!$C$4,$V157-4,0)&amp;"")</f>
        <v>Samduck Precious Metals</v>
      </c>
      <c r="S157" s="264" t="str">
        <f t="shared" ca="1" si="7"/>
        <v>KR</v>
      </c>
      <c r="T157" s="264" t="str">
        <f ca="1">IF(B157="","",IF(ISERROR(MATCH($J157,SorP!$B$1:$B$6230,0)),"",INDIRECT("'SorP'!$A$"&amp;MATCH($J157,SorP!$B$1:$B$6230,0))))</f>
        <v>KR-28</v>
      </c>
      <c r="U157" s="299"/>
      <c r="V157" s="300">
        <f ca="1">IF(C157="",NA(),MATCH($B157&amp;$C157,'Smelter Look-up'!$J:$J,0))</f>
        <v>197</v>
      </c>
      <c r="W157" s="301"/>
      <c r="X157" s="301">
        <f t="shared" ca="1" si="8"/>
        <v>0</v>
      </c>
      <c r="Y157" s="301"/>
      <c r="Z157" s="301"/>
      <c r="AB157" s="303" t="str">
        <f t="shared" ca="1" si="9"/>
        <v>GoldSamduck Precious Metals</v>
      </c>
    </row>
    <row r="158" spans="1:28" s="302" customFormat="1" ht="51">
      <c r="A158" s="249" t="s">
        <v>1116</v>
      </c>
      <c r="B158" s="250" t="str">
        <f ca="1">IF(LEN(A158)=0,"",INDEX('Smelter Look-up'!$A:$A,MATCH($A158,'Smelter Look-up'!$E:$E,0)))</f>
        <v>Gold</v>
      </c>
      <c r="C158" s="256" t="str">
        <f ca="1">IF(LEN(A158)=0,"",INDEX('Smelter Look-up'!$C:$C,MATCH($A158,'Smelter Look-up'!$E:$E,0)))</f>
        <v>Samwon Metals Corp.</v>
      </c>
      <c r="D158" s="250"/>
      <c r="E158" s="250" t="str">
        <f ca="1">IF(ISERROR($V158),"",OFFSET('Smelter Look-up'!$D$4,$V158-4,0)&amp;"")</f>
        <v>KOREA, REPUBLIC OF</v>
      </c>
      <c r="F158" s="250" t="str">
        <f ca="1">IF(ISERROR($V158),"",OFFSET('Smelter Look-up'!$E$4,$V158-4,0))</f>
        <v>CID001562</v>
      </c>
      <c r="G158" s="250" t="str">
        <f ca="1">IF(C158=$X$4,"Enter smelter details", IF(ISERROR($V158),"",OFFSET('Smelter Look-up'!$F$4,$V158-4,0)))</f>
        <v>CFSI</v>
      </c>
      <c r="H158" s="251">
        <f ca="1">IF(ISERROR($V158),"",OFFSET('Smelter Look-up'!$G$4,$V158-4,0))</f>
        <v>0</v>
      </c>
      <c r="I158" s="252" t="str">
        <f ca="1">IF(ISERROR($V158),"",OFFSET('Smelter Look-up'!$H$4,$V158-4,0))</f>
        <v>Changwon</v>
      </c>
      <c r="J158" s="252" t="str">
        <f ca="1">IF(ISERROR($V158),"",OFFSET('Smelter Look-up'!$I$4,$V158-4,0))</f>
        <v>Gyeongsangnam-do</v>
      </c>
      <c r="K158" s="254"/>
      <c r="L158" s="254"/>
      <c r="M158" s="254"/>
      <c r="N158" s="254"/>
      <c r="O158" s="254"/>
      <c r="P158" s="253"/>
      <c r="Q158" s="255"/>
      <c r="R158" s="250" t="str">
        <f ca="1">IF(ISERROR($V158),"",OFFSET('Smelter Look-up'!$C$4,$V158-4,0)&amp;"")</f>
        <v>Samwon Metals Corp.</v>
      </c>
      <c r="S158" s="264" t="str">
        <f t="shared" ca="1" si="7"/>
        <v>KR</v>
      </c>
      <c r="T158" s="264" t="str">
        <f ca="1">IF(B158="","",IF(ISERROR(MATCH($J158,SorP!$B$1:$B$6230,0)),"",INDIRECT("'SorP'!$A$"&amp;MATCH($J158,SorP!$B$1:$B$6230,0))))</f>
        <v>KR-48</v>
      </c>
      <c r="U158" s="299"/>
      <c r="V158" s="300">
        <f ca="1">IF(C158="",NA(),MATCH($B158&amp;$C158,'Smelter Look-up'!$J:$J,0))</f>
        <v>198</v>
      </c>
      <c r="W158" s="301"/>
      <c r="X158" s="301">
        <f t="shared" ca="1" si="8"/>
        <v>0</v>
      </c>
      <c r="Y158" s="301"/>
      <c r="Z158" s="301"/>
      <c r="AB158" s="303" t="str">
        <f t="shared" ca="1" si="9"/>
        <v>GoldSamwon Metals Corp.</v>
      </c>
    </row>
    <row r="159" spans="1:28" s="302" customFormat="1" ht="51">
      <c r="A159" s="249" t="s">
        <v>1117</v>
      </c>
      <c r="B159" s="250" t="str">
        <f ca="1">IF(LEN(A159)=0,"",INDEX('Smelter Look-up'!$A:$A,MATCH($A159,'Smelter Look-up'!$E:$E,0)))</f>
        <v>Gold</v>
      </c>
      <c r="C159" s="256" t="str">
        <f ca="1">IF(LEN(A159)=0,"",INDEX('Smelter Look-up'!$C:$C,MATCH($A159,'Smelter Look-up'!$E:$E,0)))</f>
        <v>Schone Edelmetaal B.V.</v>
      </c>
      <c r="D159" s="250"/>
      <c r="E159" s="250" t="str">
        <f ca="1">IF(ISERROR($V159),"",OFFSET('Smelter Look-up'!$D$4,$V159-4,0)&amp;"")</f>
        <v>NETHERLANDS</v>
      </c>
      <c r="F159" s="250" t="str">
        <f ca="1">IF(ISERROR($V159),"",OFFSET('Smelter Look-up'!$E$4,$V159-4,0))</f>
        <v>CID001573</v>
      </c>
      <c r="G159" s="250" t="str">
        <f ca="1">IF(C159=$X$4,"Enter smelter details", IF(ISERROR($V159),"",OFFSET('Smelter Look-up'!$F$4,$V159-4,0)))</f>
        <v>CFSI</v>
      </c>
      <c r="H159" s="251">
        <f ca="1">IF(ISERROR($V159),"",OFFSET('Smelter Look-up'!$G$4,$V159-4,0))</f>
        <v>0</v>
      </c>
      <c r="I159" s="252" t="str">
        <f ca="1">IF(ISERROR($V159),"",OFFSET('Smelter Look-up'!$H$4,$V159-4,0))</f>
        <v>Amsterdam</v>
      </c>
      <c r="J159" s="252" t="str">
        <f ca="1">IF(ISERROR($V159),"",OFFSET('Smelter Look-up'!$I$4,$V159-4,0))</f>
        <v>Noord-Holland</v>
      </c>
      <c r="K159" s="254"/>
      <c r="L159" s="254"/>
      <c r="M159" s="254"/>
      <c r="N159" s="254"/>
      <c r="O159" s="254"/>
      <c r="P159" s="253"/>
      <c r="Q159" s="255"/>
      <c r="R159" s="250" t="str">
        <f ca="1">IF(ISERROR($V159),"",OFFSET('Smelter Look-up'!$C$4,$V159-4,0)&amp;"")</f>
        <v>Schone Edelmetaal B.V.</v>
      </c>
      <c r="S159" s="264" t="str">
        <f t="shared" ca="1" si="7"/>
        <v>NL</v>
      </c>
      <c r="T159" s="264" t="str">
        <f ca="1">IF(B159="","",IF(ISERROR(MATCH($J159,SorP!$B$1:$B$6230,0)),"",INDIRECT("'SorP'!$A$"&amp;MATCH($J159,SorP!$B$1:$B$6230,0))))</f>
        <v>NL-NH</v>
      </c>
      <c r="U159" s="299"/>
      <c r="V159" s="300">
        <f ca="1">IF(C159="",NA(),MATCH($B159&amp;$C159,'Smelter Look-up'!$J:$J,0))</f>
        <v>200</v>
      </c>
      <c r="W159" s="301"/>
      <c r="X159" s="301">
        <f t="shared" ca="1" si="8"/>
        <v>0</v>
      </c>
      <c r="Y159" s="301"/>
      <c r="Z159" s="301"/>
      <c r="AB159" s="303" t="str">
        <f t="shared" ca="1" si="9"/>
        <v>GoldSchone Edelmetaal B.V.</v>
      </c>
    </row>
    <row r="160" spans="1:28" s="302" customFormat="1" ht="63.75">
      <c r="A160" s="249" t="s">
        <v>1118</v>
      </c>
      <c r="B160" s="250" t="str">
        <f ca="1">IF(LEN(A160)=0,"",INDEX('Smelter Look-up'!$A:$A,MATCH($A160,'Smelter Look-up'!$E:$E,0)))</f>
        <v>Gold</v>
      </c>
      <c r="C160" s="256" t="str">
        <f ca="1">IF(LEN(A160)=0,"",INDEX('Smelter Look-up'!$C:$C,MATCH($A160,'Smelter Look-up'!$E:$E,0)))</f>
        <v>SEMPSA Joyeria Plateria S.A.</v>
      </c>
      <c r="D160" s="250"/>
      <c r="E160" s="250" t="str">
        <f ca="1">IF(ISERROR($V160),"",OFFSET('Smelter Look-up'!$D$4,$V160-4,0)&amp;"")</f>
        <v>SPAIN</v>
      </c>
      <c r="F160" s="250" t="str">
        <f ca="1">IF(ISERROR($V160),"",OFFSET('Smelter Look-up'!$E$4,$V160-4,0))</f>
        <v>CID001585</v>
      </c>
      <c r="G160" s="250" t="str">
        <f ca="1">IF(C160=$X$4,"Enter smelter details", IF(ISERROR($V160),"",OFFSET('Smelter Look-up'!$F$4,$V160-4,0)))</f>
        <v>CFSI</v>
      </c>
      <c r="H160" s="251">
        <f ca="1">IF(ISERROR($V160),"",OFFSET('Smelter Look-up'!$G$4,$V160-4,0))</f>
        <v>0</v>
      </c>
      <c r="I160" s="252" t="str">
        <f ca="1">IF(ISERROR($V160),"",OFFSET('Smelter Look-up'!$H$4,$V160-4,0))</f>
        <v>Madrid</v>
      </c>
      <c r="J160" s="252" t="str">
        <f ca="1">IF(ISERROR($V160),"",OFFSET('Smelter Look-up'!$I$4,$V160-4,0))</f>
        <v>Madrid, Comunidad de</v>
      </c>
      <c r="K160" s="254"/>
      <c r="L160" s="254"/>
      <c r="M160" s="254"/>
      <c r="N160" s="254"/>
      <c r="O160" s="254"/>
      <c r="P160" s="253"/>
      <c r="Q160" s="255"/>
      <c r="R160" s="250" t="str">
        <f ca="1">IF(ISERROR($V160),"",OFFSET('Smelter Look-up'!$C$4,$V160-4,0)&amp;"")</f>
        <v>SEMPSA Joyeria Plateria S.A.</v>
      </c>
      <c r="S160" s="264" t="str">
        <f t="shared" ca="1" si="7"/>
        <v>ES</v>
      </c>
      <c r="T160" s="264" t="str">
        <f ca="1">IF(B160="","",IF(ISERROR(MATCH($J160,SorP!$B$1:$B$6230,0)),"",INDIRECT("'SorP'!$A$"&amp;MATCH($J160,SorP!$B$1:$B$6230,0))))</f>
        <v>ES-MD</v>
      </c>
      <c r="U160" s="299"/>
      <c r="V160" s="300">
        <f ca="1">IF(C160="",NA(),MATCH($B160&amp;$C160,'Smelter Look-up'!$J:$J,0))</f>
        <v>202</v>
      </c>
      <c r="W160" s="301"/>
      <c r="X160" s="301">
        <f t="shared" ca="1" si="8"/>
        <v>0</v>
      </c>
      <c r="Y160" s="301"/>
      <c r="Z160" s="301"/>
      <c r="AB160" s="303" t="str">
        <f t="shared" ca="1" si="9"/>
        <v>GoldSEMPSA Joyeria Plateria S.A.</v>
      </c>
    </row>
    <row r="161" spans="1:28" s="302" customFormat="1" ht="114.75">
      <c r="A161" s="249" t="s">
        <v>2406</v>
      </c>
      <c r="B161" s="250" t="str">
        <f ca="1">IF(LEN(A161)=0,"",INDEX('Smelter Look-up'!$A:$A,MATCH($A161,'Smelter Look-up'!$E:$E,0)))</f>
        <v>Gold</v>
      </c>
      <c r="C161" s="256" t="str">
        <f ca="1">IF(LEN(A161)=0,"",INDEX('Smelter Look-up'!$C:$C,MATCH($A161,'Smelter Look-up'!$E:$E,0)))</f>
        <v>Shandong Tiancheng Biological Gold Industrial Co., Ltd.</v>
      </c>
      <c r="D161" s="250"/>
      <c r="E161" s="250" t="str">
        <f ca="1">IF(ISERROR($V161),"",OFFSET('Smelter Look-up'!$D$4,$V161-4,0)&amp;"")</f>
        <v>CHINA</v>
      </c>
      <c r="F161" s="250" t="str">
        <f ca="1">IF(ISERROR($V161),"",OFFSET('Smelter Look-up'!$E$4,$V161-4,0))</f>
        <v>CID001619</v>
      </c>
      <c r="G161" s="250" t="str">
        <f ca="1">IF(C161=$X$4,"Enter smelter details", IF(ISERROR($V161),"",OFFSET('Smelter Look-up'!$F$4,$V161-4,0)))</f>
        <v>CFSI</v>
      </c>
      <c r="H161" s="251">
        <f ca="1">IF(ISERROR($V161),"",OFFSET('Smelter Look-up'!$G$4,$V161-4,0))</f>
        <v>0</v>
      </c>
      <c r="I161" s="252" t="str">
        <f ca="1">IF(ISERROR($V161),"",OFFSET('Smelter Look-up'!$H$4,$V161-4,0))</f>
        <v>Laizhou</v>
      </c>
      <c r="J161" s="252" t="str">
        <f ca="1">IF(ISERROR($V161),"",OFFSET('Smelter Look-up'!$I$4,$V161-4,0))</f>
        <v>Shandong</v>
      </c>
      <c r="K161" s="254"/>
      <c r="L161" s="254"/>
      <c r="M161" s="254"/>
      <c r="N161" s="254"/>
      <c r="O161" s="254"/>
      <c r="P161" s="253"/>
      <c r="Q161" s="255"/>
      <c r="R161" s="250" t="str">
        <f ca="1">IF(ISERROR($V161),"",OFFSET('Smelter Look-up'!$C$4,$V161-4,0)&amp;"")</f>
        <v>Shandong Tiancheng Biological Gold Industrial Co., Ltd.</v>
      </c>
      <c r="S161" s="264" t="str">
        <f t="shared" ca="1" si="7"/>
        <v>CN</v>
      </c>
      <c r="T161" s="264" t="str">
        <f ca="1">IF(B161="","",IF(ISERROR(MATCH($J161,SorP!$B$1:$B$6230,0)),"",INDIRECT("'SorP'!$A$"&amp;MATCH($J161,SorP!$B$1:$B$6230,0))))</f>
        <v>CN-37</v>
      </c>
      <c r="U161" s="299"/>
      <c r="V161" s="300">
        <f ca="1">IF(C161="",NA(),MATCH($B161&amp;$C161,'Smelter Look-up'!$J:$J,0))</f>
        <v>209</v>
      </c>
      <c r="W161" s="301"/>
      <c r="X161" s="301">
        <f t="shared" ca="1" si="8"/>
        <v>0</v>
      </c>
      <c r="Y161" s="301"/>
      <c r="Z161" s="301"/>
      <c r="AB161" s="303" t="str">
        <f t="shared" ca="1" si="9"/>
        <v>GoldShandong Tiancheng Biological Gold Industrial Co., Ltd.</v>
      </c>
    </row>
    <row r="162" spans="1:28" s="302" customFormat="1" ht="102">
      <c r="A162" s="249" t="s">
        <v>1119</v>
      </c>
      <c r="B162" s="250" t="str">
        <f ca="1">IF(LEN(A162)=0,"",INDEX('Smelter Look-up'!$A:$A,MATCH($A162,'Smelter Look-up'!$E:$E,0)))</f>
        <v>Gold</v>
      </c>
      <c r="C162" s="256" t="str">
        <f ca="1">IF(LEN(A162)=0,"",INDEX('Smelter Look-up'!$C:$C,MATCH($A162,'Smelter Look-up'!$E:$E,0)))</f>
        <v>Shandong Zhaojin Gold &amp; Silver Refinery Co., Ltd.</v>
      </c>
      <c r="D162" s="250"/>
      <c r="E162" s="250" t="str">
        <f ca="1">IF(ISERROR($V162),"",OFFSET('Smelter Look-up'!$D$4,$V162-4,0)&amp;"")</f>
        <v>CHINA</v>
      </c>
      <c r="F162" s="250" t="str">
        <f ca="1">IF(ISERROR($V162),"",OFFSET('Smelter Look-up'!$E$4,$V162-4,0))</f>
        <v>CID001622</v>
      </c>
      <c r="G162" s="250" t="str">
        <f ca="1">IF(C162=$X$4,"Enter smelter details", IF(ISERROR($V162),"",OFFSET('Smelter Look-up'!$F$4,$V162-4,0)))</f>
        <v>CFSI</v>
      </c>
      <c r="H162" s="251">
        <f ca="1">IF(ISERROR($V162),"",OFFSET('Smelter Look-up'!$G$4,$V162-4,0))</f>
        <v>0</v>
      </c>
      <c r="I162" s="252" t="str">
        <f ca="1">IF(ISERROR($V162),"",OFFSET('Smelter Look-up'!$H$4,$V162-4,0))</f>
        <v>Zhaoyuan</v>
      </c>
      <c r="J162" s="252" t="str">
        <f ca="1">IF(ISERROR($V162),"",OFFSET('Smelter Look-up'!$I$4,$V162-4,0))</f>
        <v>Shandong</v>
      </c>
      <c r="K162" s="254"/>
      <c r="L162" s="254"/>
      <c r="M162" s="254"/>
      <c r="N162" s="254"/>
      <c r="O162" s="254"/>
      <c r="P162" s="253"/>
      <c r="Q162" s="255"/>
      <c r="R162" s="250" t="str">
        <f ca="1">IF(ISERROR($V162),"",OFFSET('Smelter Look-up'!$C$4,$V162-4,0)&amp;"")</f>
        <v>Shandong Zhaojin Gold &amp; Silver Refinery Co., Ltd.</v>
      </c>
      <c r="S162" s="264" t="str">
        <f t="shared" ca="1" si="7"/>
        <v>CN</v>
      </c>
      <c r="T162" s="264" t="str">
        <f ca="1">IF(B162="","",IF(ISERROR(MATCH($J162,SorP!$B$1:$B$6230,0)),"",INDIRECT("'SorP'!$A$"&amp;MATCH($J162,SorP!$B$1:$B$6230,0))))</f>
        <v>CN-37</v>
      </c>
      <c r="U162" s="299"/>
      <c r="V162" s="300">
        <f ca="1">IF(C162="",NA(),MATCH($B162&amp;$C162,'Smelter Look-up'!$J:$J,0))</f>
        <v>210</v>
      </c>
      <c r="W162" s="301"/>
      <c r="X162" s="301">
        <f t="shared" ca="1" si="8"/>
        <v>0</v>
      </c>
      <c r="Y162" s="301"/>
      <c r="Z162" s="301"/>
      <c r="AB162" s="303" t="str">
        <f t="shared" ca="1" si="9"/>
        <v>GoldShandong Zhaojin Gold &amp; Silver Refinery Co., Ltd.</v>
      </c>
    </row>
    <row r="163" spans="1:28" s="302" customFormat="1" ht="89.25">
      <c r="A163" s="249" t="s">
        <v>1980</v>
      </c>
      <c r="B163" s="250" t="str">
        <f ca="1">IF(LEN(A163)=0,"",INDEX('Smelter Look-up'!$A:$A,MATCH($A163,'Smelter Look-up'!$E:$E,0)))</f>
        <v>Gold</v>
      </c>
      <c r="C163" s="256" t="str">
        <f ca="1">IF(LEN(A163)=0,"",INDEX('Smelter Look-up'!$C:$C,MATCH($A163,'Smelter Look-up'!$E:$E,0)))</f>
        <v>Sichuan Tianze Precious Metals Co., Ltd.</v>
      </c>
      <c r="D163" s="250"/>
      <c r="E163" s="250" t="str">
        <f ca="1">IF(ISERROR($V163),"",OFFSET('Smelter Look-up'!$D$4,$V163-4,0)&amp;"")</f>
        <v>CHINA</v>
      </c>
      <c r="F163" s="250" t="str">
        <f ca="1">IF(ISERROR($V163),"",OFFSET('Smelter Look-up'!$E$4,$V163-4,0))</f>
        <v>CID001736</v>
      </c>
      <c r="G163" s="250" t="str">
        <f ca="1">IF(C163=$X$4,"Enter smelter details", IF(ISERROR($V163),"",OFFSET('Smelter Look-up'!$F$4,$V163-4,0)))</f>
        <v>CFSI</v>
      </c>
      <c r="H163" s="251">
        <f ca="1">IF(ISERROR($V163),"",OFFSET('Smelter Look-up'!$G$4,$V163-4,0))</f>
        <v>0</v>
      </c>
      <c r="I163" s="252" t="str">
        <f ca="1">IF(ISERROR($V163),"",OFFSET('Smelter Look-up'!$H$4,$V163-4,0))</f>
        <v>Chengdu</v>
      </c>
      <c r="J163" s="252" t="str">
        <f ca="1">IF(ISERROR($V163),"",OFFSET('Smelter Look-up'!$I$4,$V163-4,0))</f>
        <v>Sichuan</v>
      </c>
      <c r="K163" s="254"/>
      <c r="L163" s="254"/>
      <c r="M163" s="254"/>
      <c r="N163" s="254"/>
      <c r="O163" s="254"/>
      <c r="P163" s="253"/>
      <c r="Q163" s="255"/>
      <c r="R163" s="250" t="str">
        <f ca="1">IF(ISERROR($V163),"",OFFSET('Smelter Look-up'!$C$4,$V163-4,0)&amp;"")</f>
        <v>Sichuan Tianze Precious Metals Co., Ltd.</v>
      </c>
      <c r="S163" s="264" t="str">
        <f t="shared" ca="1" si="7"/>
        <v>CN</v>
      </c>
      <c r="T163" s="264" t="str">
        <f ca="1">IF(B163="","",IF(ISERROR(MATCH($J163,SorP!$B$1:$B$6230,0)),"",INDIRECT("'SorP'!$A$"&amp;MATCH($J163,SorP!$B$1:$B$6230,0))))</f>
        <v>CN-51</v>
      </c>
      <c r="U163" s="299"/>
      <c r="V163" s="300">
        <f ca="1">IF(C163="",NA(),MATCH($B163&amp;$C163,'Smelter Look-up'!$J:$J,0))</f>
        <v>214</v>
      </c>
      <c r="W163" s="301"/>
      <c r="X163" s="301">
        <f t="shared" ca="1" si="8"/>
        <v>0</v>
      </c>
      <c r="Y163" s="301"/>
      <c r="Z163" s="301"/>
      <c r="AB163" s="303" t="str">
        <f t="shared" ca="1" si="9"/>
        <v>GoldSichuan Tianze Precious Metals Co., Ltd.</v>
      </c>
    </row>
    <row r="164" spans="1:28" s="302" customFormat="1" ht="114.75">
      <c r="A164" s="249" t="s">
        <v>1122</v>
      </c>
      <c r="B164" s="250" t="str">
        <f ca="1">IF(LEN(A164)=0,"",INDEX('Smelter Look-up'!$A:$A,MATCH($A164,'Smelter Look-up'!$E:$E,0)))</f>
        <v>Gold</v>
      </c>
      <c r="C164" s="256" t="str">
        <f ca="1">IF(LEN(A164)=0,"",INDEX('Smelter Look-up'!$C:$C,MATCH($A164,'Smelter Look-up'!$E:$E,0)))</f>
        <v>SOE Shyolkovsky Factory of Secondary Precious Metals</v>
      </c>
      <c r="D164" s="250"/>
      <c r="E164" s="250" t="str">
        <f ca="1">IF(ISERROR($V164),"",OFFSET('Smelter Look-up'!$D$4,$V164-4,0)&amp;"")</f>
        <v>RUSSIAN FEDERATION</v>
      </c>
      <c r="F164" s="250" t="str">
        <f ca="1">IF(ISERROR($V164),"",OFFSET('Smelter Look-up'!$E$4,$V164-4,0))</f>
        <v>CID001756</v>
      </c>
      <c r="G164" s="250" t="str">
        <f ca="1">IF(C164=$X$4,"Enter smelter details", IF(ISERROR($V164),"",OFFSET('Smelter Look-up'!$F$4,$V164-4,0)))</f>
        <v>CFSI</v>
      </c>
      <c r="H164" s="251">
        <f ca="1">IF(ISERROR($V164),"",OFFSET('Smelter Look-up'!$G$4,$V164-4,0))</f>
        <v>0</v>
      </c>
      <c r="I164" s="252" t="str">
        <f ca="1">IF(ISERROR($V164),"",OFFSET('Smelter Look-up'!$H$4,$V164-4,0))</f>
        <v>Shyolkovo</v>
      </c>
      <c r="J164" s="252" t="str">
        <f ca="1">IF(ISERROR($V164),"",OFFSET('Smelter Look-up'!$I$4,$V164-4,0))</f>
        <v>Moskovskaja oblast'</v>
      </c>
      <c r="K164" s="254"/>
      <c r="L164" s="254"/>
      <c r="M164" s="254"/>
      <c r="N164" s="254"/>
      <c r="O164" s="254"/>
      <c r="P164" s="253"/>
      <c r="Q164" s="255"/>
      <c r="R164" s="250" t="str">
        <f ca="1">IF(ISERROR($V164),"",OFFSET('Smelter Look-up'!$C$4,$V164-4,0)&amp;"")</f>
        <v>SOE Shyolkovsky Factory of Secondary Precious Metals</v>
      </c>
      <c r="S164" s="264" t="str">
        <f t="shared" ca="1" si="7"/>
        <v>RU</v>
      </c>
      <c r="T164" s="264" t="str">
        <f ca="1">IF(B164="","",IF(ISERROR(MATCH($J164,SorP!$B$1:$B$6230,0)),"",INDIRECT("'SorP'!$A$"&amp;MATCH($J164,SorP!$B$1:$B$6230,0))))</f>
        <v>RU-MOS</v>
      </c>
      <c r="U164" s="299"/>
      <c r="V164" s="300">
        <f ca="1">IF(C164="",NA(),MATCH($B164&amp;$C164,'Smelter Look-up'!$J:$J,0))</f>
        <v>219</v>
      </c>
      <c r="W164" s="301"/>
      <c r="X164" s="301">
        <f t="shared" ca="1" si="8"/>
        <v>0</v>
      </c>
      <c r="Y164" s="301"/>
      <c r="Z164" s="301"/>
      <c r="AB164" s="303" t="str">
        <f t="shared" ca="1" si="9"/>
        <v>GoldSOE Shyolkovsky Factory of Secondary Precious Metals</v>
      </c>
    </row>
    <row r="165" spans="1:28" s="302" customFormat="1" ht="38.25">
      <c r="A165" s="249" t="s">
        <v>1201</v>
      </c>
      <c r="B165" s="250" t="str">
        <f ca="1">IF(LEN(A165)=0,"",INDEX('Smelter Look-up'!$A:$A,MATCH($A165,'Smelter Look-up'!$E:$E,0)))</f>
        <v>Tin</v>
      </c>
      <c r="C165" s="256" t="str">
        <f ca="1">IF(LEN(A165)=0,"",INDEX('Smelter Look-up'!$C:$C,MATCH($A165,'Smelter Look-up'!$E:$E,0)))</f>
        <v>Soft Metais Ltda.</v>
      </c>
      <c r="D165" s="250"/>
      <c r="E165" s="250" t="str">
        <f ca="1">IF(ISERROR($V165),"",OFFSET('Smelter Look-up'!$D$4,$V165-4,0)&amp;"")</f>
        <v>BRAZIL</v>
      </c>
      <c r="F165" s="250" t="str">
        <f ca="1">IF(ISERROR($V165),"",OFFSET('Smelter Look-up'!$E$4,$V165-4,0))</f>
        <v>CID001758</v>
      </c>
      <c r="G165" s="250" t="str">
        <f ca="1">IF(C165=$X$4,"Enter smelter details", IF(ISERROR($V165),"",OFFSET('Smelter Look-up'!$F$4,$V165-4,0)))</f>
        <v>CFSI</v>
      </c>
      <c r="H165" s="251">
        <f ca="1">IF(ISERROR($V165),"",OFFSET('Smelter Look-up'!$G$4,$V165-4,0))</f>
        <v>0</v>
      </c>
      <c r="I165" s="252" t="str">
        <f ca="1">IF(ISERROR($V165),"",OFFSET('Smelter Look-up'!$H$4,$V165-4,0))</f>
        <v>Bebedouro</v>
      </c>
      <c r="J165" s="252" t="str">
        <f ca="1">IF(ISERROR($V165),"",OFFSET('Smelter Look-up'!$I$4,$V165-4,0))</f>
        <v>São Paulo</v>
      </c>
      <c r="K165" s="254"/>
      <c r="L165" s="254"/>
      <c r="M165" s="254"/>
      <c r="N165" s="254"/>
      <c r="O165" s="254"/>
      <c r="P165" s="253"/>
      <c r="Q165" s="255"/>
      <c r="R165" s="250" t="str">
        <f ca="1">IF(ISERROR($V165),"",OFFSET('Smelter Look-up'!$C$4,$V165-4,0)&amp;"")</f>
        <v>Soft Metais Ltda.</v>
      </c>
      <c r="S165" s="264" t="str">
        <f t="shared" ca="1" si="7"/>
        <v>BR</v>
      </c>
      <c r="T165" s="264" t="str">
        <f ca="1">IF(B165="","",IF(ISERROR(MATCH($J165,SorP!$B$1:$B$6230,0)),"",INDIRECT("'SorP'!$A$"&amp;MATCH($J165,SorP!$B$1:$B$6230,0))))</f>
        <v>BR-SP</v>
      </c>
      <c r="U165" s="299"/>
      <c r="V165" s="300">
        <f ca="1">IF(C165="",NA(),MATCH($B165&amp;$C165,'Smelter Look-up'!$J:$J,0))</f>
        <v>476</v>
      </c>
      <c r="W165" s="301"/>
      <c r="X165" s="301">
        <f t="shared" ca="1" si="8"/>
        <v>0</v>
      </c>
      <c r="Y165" s="301"/>
      <c r="Z165" s="301"/>
      <c r="AB165" s="303" t="str">
        <f t="shared" ca="1" si="9"/>
        <v>TinSoft Metais Ltda.</v>
      </c>
    </row>
    <row r="166" spans="1:28" s="302" customFormat="1" ht="102">
      <c r="A166" s="249" t="s">
        <v>1123</v>
      </c>
      <c r="B166" s="250" t="str">
        <f ca="1">IF(LEN(A166)=0,"",INDEX('Smelter Look-up'!$A:$A,MATCH($A166,'Smelter Look-up'!$E:$E,0)))</f>
        <v>Gold</v>
      </c>
      <c r="C166" s="256" t="str">
        <f ca="1">IF(LEN(A166)=0,"",INDEX('Smelter Look-up'!$C:$C,MATCH($A166,'Smelter Look-up'!$E:$E,0)))</f>
        <v>Solar Applied Materials Technology Corp.</v>
      </c>
      <c r="D166" s="250"/>
      <c r="E166" s="250" t="str">
        <f ca="1">IF(ISERROR($V166),"",OFFSET('Smelter Look-up'!$D$4,$V166-4,0)&amp;"")</f>
        <v>TAIWAN, PROVINCE OF CHINA</v>
      </c>
      <c r="F166" s="250" t="str">
        <f ca="1">IF(ISERROR($V166),"",OFFSET('Smelter Look-up'!$E$4,$V166-4,0))</f>
        <v>CID001761</v>
      </c>
      <c r="G166" s="250" t="str">
        <f ca="1">IF(C166=$X$4,"Enter smelter details", IF(ISERROR($V166),"",OFFSET('Smelter Look-up'!$F$4,$V166-4,0)))</f>
        <v>CFSI</v>
      </c>
      <c r="H166" s="251">
        <f ca="1">IF(ISERROR($V166),"",OFFSET('Smelter Look-up'!$G$4,$V166-4,0))</f>
        <v>0</v>
      </c>
      <c r="I166" s="252" t="str">
        <f ca="1">IF(ISERROR($V166),"",OFFSET('Smelter Look-up'!$H$4,$V166-4,0))</f>
        <v>Tainan City</v>
      </c>
      <c r="J166" s="252" t="str">
        <f ca="1">IF(ISERROR($V166),"",OFFSET('Smelter Look-up'!$I$4,$V166-4,0))</f>
        <v>Taiwan</v>
      </c>
      <c r="K166" s="254"/>
      <c r="L166" s="254"/>
      <c r="M166" s="254"/>
      <c r="N166" s="254"/>
      <c r="O166" s="254"/>
      <c r="P166" s="253"/>
      <c r="Q166" s="255"/>
      <c r="R166" s="250" t="str">
        <f ca="1">IF(ISERROR($V166),"",OFFSET('Smelter Look-up'!$C$4,$V166-4,0)&amp;"")</f>
        <v>Solar Applied Materials Technology Corp.</v>
      </c>
      <c r="S166" s="264" t="str">
        <f t="shared" ca="1" si="7"/>
        <v>TW</v>
      </c>
      <c r="T166" s="264" t="str">
        <f ca="1">IF(B166="","",IF(ISERROR(MATCH($J166,SorP!$B$1:$B$6230,0)),"",INDIRECT("'SorP'!$A$"&amp;MATCH($J166,SorP!$B$1:$B$6230,0))))</f>
        <v/>
      </c>
      <c r="U166" s="299"/>
      <c r="V166" s="300">
        <f ca="1">IF(C166="",NA(),MATCH($B166&amp;$C166,'Smelter Look-up'!$J:$J,0))</f>
        <v>220</v>
      </c>
      <c r="W166" s="301"/>
      <c r="X166" s="301">
        <f t="shared" ca="1" si="8"/>
        <v>0</v>
      </c>
      <c r="Y166" s="301"/>
      <c r="Z166" s="301"/>
      <c r="AB166" s="303" t="str">
        <f t="shared" ca="1" si="9"/>
        <v>GoldSolar Applied Materials Technology Corp.</v>
      </c>
    </row>
    <row r="167" spans="1:28" s="302" customFormat="1" ht="89.25">
      <c r="A167" s="249" t="s">
        <v>1159</v>
      </c>
      <c r="B167" s="250" t="str">
        <f ca="1">IF(LEN(A167)=0,"",INDEX('Smelter Look-up'!$A:$A,MATCH($A167,'Smelter Look-up'!$E:$E,0)))</f>
        <v>Tantalum</v>
      </c>
      <c r="C167" s="256" t="str">
        <f ca="1">IF(LEN(A167)=0,"",INDEX('Smelter Look-up'!$C:$C,MATCH($A167,'Smelter Look-up'!$E:$E,0)))</f>
        <v>Solikamsk Magnesium Works OAO</v>
      </c>
      <c r="D167" s="250"/>
      <c r="E167" s="250" t="str">
        <f ca="1">IF(ISERROR($V167),"",OFFSET('Smelter Look-up'!$D$4,$V167-4,0)&amp;"")</f>
        <v>RUSSIAN FEDERATION</v>
      </c>
      <c r="F167" s="250" t="str">
        <f ca="1">IF(ISERROR($V167),"",OFFSET('Smelter Look-up'!$E$4,$V167-4,0))</f>
        <v>CID001769</v>
      </c>
      <c r="G167" s="250" t="str">
        <f ca="1">IF(C167=$X$4,"Enter smelter details", IF(ISERROR($V167),"",OFFSET('Smelter Look-up'!$F$4,$V167-4,0)))</f>
        <v>CFSI</v>
      </c>
      <c r="H167" s="251">
        <f ca="1">IF(ISERROR($V167),"",OFFSET('Smelter Look-up'!$G$4,$V167-4,0))</f>
        <v>0</v>
      </c>
      <c r="I167" s="252" t="str">
        <f ca="1">IF(ISERROR($V167),"",OFFSET('Smelter Look-up'!$H$4,$V167-4,0))</f>
        <v>Solikamsk</v>
      </c>
      <c r="J167" s="252" t="str">
        <f ca="1">IF(ISERROR($V167),"",OFFSET('Smelter Look-up'!$I$4,$V167-4,0))</f>
        <v>Permskiy kray</v>
      </c>
      <c r="K167" s="254"/>
      <c r="L167" s="254"/>
      <c r="M167" s="254"/>
      <c r="N167" s="254"/>
      <c r="O167" s="254"/>
      <c r="P167" s="253"/>
      <c r="Q167" s="255"/>
      <c r="R167" s="250" t="str">
        <f ca="1">IF(ISERROR($V167),"",OFFSET('Smelter Look-up'!$C$4,$V167-4,0)&amp;"")</f>
        <v>Solikamsk Magnesium Works OAO</v>
      </c>
      <c r="S167" s="264" t="str">
        <f t="shared" ca="1" si="7"/>
        <v>RU</v>
      </c>
      <c r="T167" s="264" t="str">
        <f ca="1">IF(B167="","",IF(ISERROR(MATCH($J167,SorP!$B$1:$B$6230,0)),"",INDIRECT("'SorP'!$A$"&amp;MATCH($J167,SorP!$B$1:$B$6230,0))))</f>
        <v>RU-PER</v>
      </c>
      <c r="U167" s="299"/>
      <c r="V167" s="300">
        <f ca="1">IF(C167="",NA(),MATCH($B167&amp;$C167,'Smelter Look-up'!$J:$J,0))</f>
        <v>333</v>
      </c>
      <c r="W167" s="301"/>
      <c r="X167" s="301">
        <f t="shared" ca="1" si="8"/>
        <v>0</v>
      </c>
      <c r="Y167" s="301"/>
      <c r="Z167" s="301"/>
      <c r="AB167" s="303" t="str">
        <f t="shared" ca="1" si="9"/>
        <v>TantalumSolikamsk Magnesium Works OAO</v>
      </c>
    </row>
    <row r="168" spans="1:28" s="302" customFormat="1" ht="76.5">
      <c r="A168" s="249" t="s">
        <v>1124</v>
      </c>
      <c r="B168" s="250" t="str">
        <f ca="1">IF(LEN(A168)=0,"",INDEX('Smelter Look-up'!$A:$A,MATCH($A168,'Smelter Look-up'!$E:$E,0)))</f>
        <v>Gold</v>
      </c>
      <c r="C168" s="256" t="str">
        <f ca="1">IF(LEN(A168)=0,"",INDEX('Smelter Look-up'!$C:$C,MATCH($A168,'Smelter Look-up'!$E:$E,0)))</f>
        <v>Sumitomo Metal Mining Co., Ltd.</v>
      </c>
      <c r="D168" s="250"/>
      <c r="E168" s="250" t="str">
        <f ca="1">IF(ISERROR($V168),"",OFFSET('Smelter Look-up'!$D$4,$V168-4,0)&amp;"")</f>
        <v>JAPAN</v>
      </c>
      <c r="F168" s="250" t="str">
        <f ca="1">IF(ISERROR($V168),"",OFFSET('Smelter Look-up'!$E$4,$V168-4,0))</f>
        <v>CID001798</v>
      </c>
      <c r="G168" s="250" t="str">
        <f ca="1">IF(C168=$X$4,"Enter smelter details", IF(ISERROR($V168),"",OFFSET('Smelter Look-up'!$F$4,$V168-4,0)))</f>
        <v>CFSI</v>
      </c>
      <c r="H168" s="251">
        <f ca="1">IF(ISERROR($V168),"",OFFSET('Smelter Look-up'!$G$4,$V168-4,0))</f>
        <v>0</v>
      </c>
      <c r="I168" s="252" t="str">
        <f ca="1">IF(ISERROR($V168),"",OFFSET('Smelter Look-up'!$H$4,$V168-4,0))</f>
        <v>Saijo</v>
      </c>
      <c r="J168" s="252" t="str">
        <f ca="1">IF(ISERROR($V168),"",OFFSET('Smelter Look-up'!$I$4,$V168-4,0))</f>
        <v>Ehime</v>
      </c>
      <c r="K168" s="254"/>
      <c r="L168" s="254"/>
      <c r="M168" s="254"/>
      <c r="N168" s="254"/>
      <c r="O168" s="254"/>
      <c r="P168" s="253"/>
      <c r="Q168" s="255"/>
      <c r="R168" s="250" t="str">
        <f ca="1">IF(ISERROR($V168),"",OFFSET('Smelter Look-up'!$C$4,$V168-4,0)&amp;"")</f>
        <v>Sumitomo Metal Mining Co., Ltd.</v>
      </c>
      <c r="S168" s="264" t="str">
        <f t="shared" ca="1" si="7"/>
        <v>JP</v>
      </c>
      <c r="T168" s="264" t="str">
        <f ca="1">IF(B168="","",IF(ISERROR(MATCH($J168,SorP!$B$1:$B$6230,0)),"",INDIRECT("'SorP'!$A$"&amp;MATCH($J168,SorP!$B$1:$B$6230,0))))</f>
        <v>JP-38</v>
      </c>
      <c r="U168" s="299"/>
      <c r="V168" s="300">
        <f ca="1">IF(C168="",NA(),MATCH($B168&amp;$C168,'Smelter Look-up'!$J:$J,0))</f>
        <v>226</v>
      </c>
      <c r="W168" s="301"/>
      <c r="X168" s="301">
        <f t="shared" ca="1" si="8"/>
        <v>0</v>
      </c>
      <c r="Y168" s="301"/>
      <c r="Z168" s="301"/>
      <c r="AB168" s="303" t="str">
        <f t="shared" ca="1" si="9"/>
        <v>GoldSumitomo Metal Mining Co., Ltd.</v>
      </c>
    </row>
    <row r="169" spans="1:28" s="302" customFormat="1" ht="63.75">
      <c r="A169" s="249" t="s">
        <v>1160</v>
      </c>
      <c r="B169" s="250" t="str">
        <f ca="1">IF(LEN(A169)=0,"",INDEX('Smelter Look-up'!$A:$A,MATCH($A169,'Smelter Look-up'!$E:$E,0)))</f>
        <v>Tantalum</v>
      </c>
      <c r="C169" s="256" t="str">
        <f ca="1">IF(LEN(A169)=0,"",INDEX('Smelter Look-up'!$C:$C,MATCH($A169,'Smelter Look-up'!$E:$E,0)))</f>
        <v>Taki Chemical Co., Ltd.</v>
      </c>
      <c r="D169" s="250"/>
      <c r="E169" s="250" t="str">
        <f ca="1">IF(ISERROR($V169),"",OFFSET('Smelter Look-up'!$D$4,$V169-4,0)&amp;"")</f>
        <v>JAPAN</v>
      </c>
      <c r="F169" s="250" t="str">
        <f ca="1">IF(ISERROR($V169),"",OFFSET('Smelter Look-up'!$E$4,$V169-4,0))</f>
        <v>CID001869</v>
      </c>
      <c r="G169" s="250" t="str">
        <f ca="1">IF(C169=$X$4,"Enter smelter details", IF(ISERROR($V169),"",OFFSET('Smelter Look-up'!$F$4,$V169-4,0)))</f>
        <v>CFSI</v>
      </c>
      <c r="H169" s="251">
        <f ca="1">IF(ISERROR($V169),"",OFFSET('Smelter Look-up'!$G$4,$V169-4,0))</f>
        <v>0</v>
      </c>
      <c r="I169" s="252" t="str">
        <f ca="1">IF(ISERROR($V169),"",OFFSET('Smelter Look-up'!$H$4,$V169-4,0))</f>
        <v>Harima</v>
      </c>
      <c r="J169" s="252" t="str">
        <f ca="1">IF(ISERROR($V169),"",OFFSET('Smelter Look-up'!$I$4,$V169-4,0))</f>
        <v>Hyogo</v>
      </c>
      <c r="K169" s="254"/>
      <c r="L169" s="254"/>
      <c r="M169" s="254"/>
      <c r="N169" s="254"/>
      <c r="O169" s="254"/>
      <c r="P169" s="253"/>
      <c r="Q169" s="255"/>
      <c r="R169" s="250" t="str">
        <f ca="1">IF(ISERROR($V169),"",OFFSET('Smelter Look-up'!$C$4,$V169-4,0)&amp;"")</f>
        <v>Taki Chemical Co., Ltd.</v>
      </c>
      <c r="S169" s="264" t="str">
        <f t="shared" ca="1" si="7"/>
        <v>JP</v>
      </c>
      <c r="T169" s="264" t="str">
        <f ca="1">IF(B169="","",IF(ISERROR(MATCH($J169,SorP!$B$1:$B$6230,0)),"",INDIRECT("'SorP'!$A$"&amp;MATCH($J169,SorP!$B$1:$B$6230,0))))</f>
        <v>JP-28</v>
      </c>
      <c r="U169" s="299"/>
      <c r="V169" s="300">
        <f ca="1">IF(C169="",NA(),MATCH($B169&amp;$C169,'Smelter Look-up'!$J:$J,0))</f>
        <v>335</v>
      </c>
      <c r="W169" s="301"/>
      <c r="X169" s="301">
        <f t="shared" ca="1" si="8"/>
        <v>0</v>
      </c>
      <c r="Y169" s="301"/>
      <c r="Z169" s="301"/>
      <c r="AB169" s="303" t="str">
        <f t="shared" ca="1" si="9"/>
        <v>TantalumTaki Chemical Co., Ltd.</v>
      </c>
    </row>
    <row r="170" spans="1:28" s="302" customFormat="1" ht="63.75">
      <c r="A170" s="249" t="s">
        <v>1125</v>
      </c>
      <c r="B170" s="250" t="str">
        <f ca="1">IF(LEN(A170)=0,"",INDEX('Smelter Look-up'!$A:$A,MATCH($A170,'Smelter Look-up'!$E:$E,0)))</f>
        <v>Gold</v>
      </c>
      <c r="C170" s="256" t="str">
        <f ca="1">IF(LEN(A170)=0,"",INDEX('Smelter Look-up'!$C:$C,MATCH($A170,'Smelter Look-up'!$E:$E,0)))</f>
        <v>Tanaka Kikinzoku Kogyo K.K.</v>
      </c>
      <c r="D170" s="250"/>
      <c r="E170" s="250" t="str">
        <f ca="1">IF(ISERROR($V170),"",OFFSET('Smelter Look-up'!$D$4,$V170-4,0)&amp;"")</f>
        <v>JAPAN</v>
      </c>
      <c r="F170" s="250" t="str">
        <f ca="1">IF(ISERROR($V170),"",OFFSET('Smelter Look-up'!$E$4,$V170-4,0))</f>
        <v>CID001875</v>
      </c>
      <c r="G170" s="250" t="str">
        <f ca="1">IF(C170=$X$4,"Enter smelter details", IF(ISERROR($V170),"",OFFSET('Smelter Look-up'!$F$4,$V170-4,0)))</f>
        <v>CFSI</v>
      </c>
      <c r="H170" s="251">
        <f ca="1">IF(ISERROR($V170),"",OFFSET('Smelter Look-up'!$G$4,$V170-4,0))</f>
        <v>0</v>
      </c>
      <c r="I170" s="252" t="str">
        <f ca="1">IF(ISERROR($V170),"",OFFSET('Smelter Look-up'!$H$4,$V170-4,0))</f>
        <v>Hiratsuka</v>
      </c>
      <c r="J170" s="252" t="str">
        <f ca="1">IF(ISERROR($V170),"",OFFSET('Smelter Look-up'!$I$4,$V170-4,0))</f>
        <v>Kanagawa</v>
      </c>
      <c r="K170" s="254"/>
      <c r="L170" s="254"/>
      <c r="M170" s="254"/>
      <c r="N170" s="254"/>
      <c r="O170" s="254"/>
      <c r="P170" s="253"/>
      <c r="Q170" s="255"/>
      <c r="R170" s="250" t="str">
        <f ca="1">IF(ISERROR($V170),"",OFFSET('Smelter Look-up'!$C$4,$V170-4,0)&amp;"")</f>
        <v>Tanaka Kikinzoku Kogyo K.K.</v>
      </c>
      <c r="S170" s="264" t="str">
        <f t="shared" ca="1" si="7"/>
        <v>JP</v>
      </c>
      <c r="T170" s="264" t="str">
        <f ca="1">IF(B170="","",IF(ISERROR(MATCH($J170,SorP!$B$1:$B$6230,0)),"",INDIRECT("'SorP'!$A$"&amp;MATCH($J170,SorP!$B$1:$B$6230,0))))</f>
        <v>JP-14</v>
      </c>
      <c r="U170" s="299"/>
      <c r="V170" s="300">
        <f ca="1">IF(C170="",NA(),MATCH($B170&amp;$C170,'Smelter Look-up'!$J:$J,0))</f>
        <v>238</v>
      </c>
      <c r="W170" s="301"/>
      <c r="X170" s="301">
        <f t="shared" ca="1" si="8"/>
        <v>0</v>
      </c>
      <c r="Y170" s="301"/>
      <c r="Z170" s="301"/>
      <c r="AB170" s="303" t="str">
        <f t="shared" ca="1" si="9"/>
        <v>GoldTanaka Kikinzoku Kogyo K.K.</v>
      </c>
    </row>
    <row r="171" spans="1:28" s="302" customFormat="1" ht="89.25">
      <c r="A171" s="249" t="s">
        <v>1217</v>
      </c>
      <c r="B171" s="250" t="str">
        <f ca="1">IF(LEN(A171)=0,"",INDEX('Smelter Look-up'!$A:$A,MATCH($A171,'Smelter Look-up'!$E:$E,0)))</f>
        <v>Tungsten</v>
      </c>
      <c r="C171" s="256" t="str">
        <f ca="1">IF(LEN(A171)=0,"",INDEX('Smelter Look-up'!$C:$C,MATCH($A171,'Smelter Look-up'!$E:$E,0)))</f>
        <v>Tejing (Vietnam) Tungsten Co., Ltd.</v>
      </c>
      <c r="D171" s="250"/>
      <c r="E171" s="250" t="str">
        <f ca="1">IF(ISERROR($V171),"",OFFSET('Smelter Look-up'!$D$4,$V171-4,0)&amp;"")</f>
        <v>VIET NAM</v>
      </c>
      <c r="F171" s="250" t="str">
        <f ca="1">IF(ISERROR($V171),"",OFFSET('Smelter Look-up'!$E$4,$V171-4,0))</f>
        <v>CID001889</v>
      </c>
      <c r="G171" s="250" t="str">
        <f ca="1">IF(C171=$X$4,"Enter smelter details", IF(ISERROR($V171),"",OFFSET('Smelter Look-up'!$F$4,$V171-4,0)))</f>
        <v>CFSI</v>
      </c>
      <c r="H171" s="251">
        <f ca="1">IF(ISERROR($V171),"",OFFSET('Smelter Look-up'!$G$4,$V171-4,0))</f>
        <v>0</v>
      </c>
      <c r="I171" s="252" t="str">
        <f ca="1">IF(ISERROR($V171),"",OFFSET('Smelter Look-up'!$H$4,$V171-4,0))</f>
        <v>Halong City</v>
      </c>
      <c r="J171" s="252" t="str">
        <f ca="1">IF(ISERROR($V171),"",OFFSET('Smelter Look-up'!$I$4,$V171-4,0))</f>
        <v>Tây Ninh</v>
      </c>
      <c r="K171" s="254"/>
      <c r="L171" s="254"/>
      <c r="M171" s="254"/>
      <c r="N171" s="254"/>
      <c r="O171" s="254"/>
      <c r="P171" s="253"/>
      <c r="Q171" s="255"/>
      <c r="R171" s="250" t="str">
        <f ca="1">IF(ISERROR($V171),"",OFFSET('Smelter Look-up'!$C$4,$V171-4,0)&amp;"")</f>
        <v>Tejing (Vietnam) Tungsten Co., Ltd.</v>
      </c>
      <c r="S171" s="264" t="str">
        <f t="shared" ca="1" si="7"/>
        <v>VN</v>
      </c>
      <c r="T171" s="264" t="str">
        <f ca="1">IF(B171="","",IF(ISERROR(MATCH($J171,SorP!$B$1:$B$6230,0)),"",INDIRECT("'SorP'!$A$"&amp;MATCH($J171,SorP!$B$1:$B$6230,0))))</f>
        <v>VN-37</v>
      </c>
      <c r="U171" s="299"/>
      <c r="V171" s="300">
        <f ca="1">IF(C171="",NA(),MATCH($B171&amp;$C171,'Smelter Look-up'!$J:$J,0))</f>
        <v>557</v>
      </c>
      <c r="W171" s="301"/>
      <c r="X171" s="301">
        <f t="shared" ca="1" si="8"/>
        <v>0</v>
      </c>
      <c r="Y171" s="301"/>
      <c r="Z171" s="301"/>
      <c r="AB171" s="303" t="str">
        <f t="shared" ca="1" si="9"/>
        <v>TungstenTejing (Vietnam) Tungsten Co., Ltd.</v>
      </c>
    </row>
    <row r="172" spans="1:28" s="302" customFormat="1" ht="38.25">
      <c r="A172" s="249" t="s">
        <v>1161</v>
      </c>
      <c r="B172" s="250" t="str">
        <f ca="1">IF(LEN(A172)=0,"",INDEX('Smelter Look-up'!$A:$A,MATCH($A172,'Smelter Look-up'!$E:$E,0)))</f>
        <v>Tantalum</v>
      </c>
      <c r="C172" s="256" t="str">
        <f ca="1">IF(LEN(A172)=0,"",INDEX('Smelter Look-up'!$C:$C,MATCH($A172,'Smelter Look-up'!$E:$E,0)))</f>
        <v>Telex Metals</v>
      </c>
      <c r="D172" s="250"/>
      <c r="E172" s="250" t="str">
        <f ca="1">IF(ISERROR($V172),"",OFFSET('Smelter Look-up'!$D$4,$V172-4,0)&amp;"")</f>
        <v>UNITED STATES OF AMERICA</v>
      </c>
      <c r="F172" s="250" t="str">
        <f ca="1">IF(ISERROR($V172),"",OFFSET('Smelter Look-up'!$E$4,$V172-4,0))</f>
        <v>CID001891</v>
      </c>
      <c r="G172" s="250" t="str">
        <f ca="1">IF(C172=$X$4,"Enter smelter details", IF(ISERROR($V172),"",OFFSET('Smelter Look-up'!$F$4,$V172-4,0)))</f>
        <v>CFSI</v>
      </c>
      <c r="H172" s="251">
        <f ca="1">IF(ISERROR($V172),"",OFFSET('Smelter Look-up'!$G$4,$V172-4,0))</f>
        <v>0</v>
      </c>
      <c r="I172" s="252" t="str">
        <f ca="1">IF(ISERROR($V172),"",OFFSET('Smelter Look-up'!$H$4,$V172-4,0))</f>
        <v>Croydon</v>
      </c>
      <c r="J172" s="252" t="str">
        <f ca="1">IF(ISERROR($V172),"",OFFSET('Smelter Look-up'!$I$4,$V172-4,0))</f>
        <v>Pennsylvania</v>
      </c>
      <c r="K172" s="254"/>
      <c r="L172" s="254"/>
      <c r="M172" s="254"/>
      <c r="N172" s="254"/>
      <c r="O172" s="254"/>
      <c r="P172" s="253"/>
      <c r="Q172" s="255"/>
      <c r="R172" s="250" t="str">
        <f ca="1">IF(ISERROR($V172),"",OFFSET('Smelter Look-up'!$C$4,$V172-4,0)&amp;"")</f>
        <v>Telex Metals</v>
      </c>
      <c r="S172" s="264" t="str">
        <f t="shared" ca="1" si="7"/>
        <v>US</v>
      </c>
      <c r="T172" s="264" t="str">
        <f ca="1">IF(B172="","",IF(ISERROR(MATCH($J172,SorP!$B$1:$B$6230,0)),"",INDIRECT("'SorP'!$A$"&amp;MATCH($J172,SorP!$B$1:$B$6230,0))))</f>
        <v>US-PA</v>
      </c>
      <c r="U172" s="299"/>
      <c r="V172" s="300">
        <f ca="1">IF(C172="",NA(),MATCH($B172&amp;$C172,'Smelter Look-up'!$J:$J,0))</f>
        <v>337</v>
      </c>
      <c r="W172" s="301"/>
      <c r="X172" s="301">
        <f t="shared" ca="1" si="8"/>
        <v>0</v>
      </c>
      <c r="Y172" s="301"/>
      <c r="Z172" s="301"/>
      <c r="AB172" s="303" t="str">
        <f t="shared" ca="1" si="9"/>
        <v>TantalumTelex Metals</v>
      </c>
    </row>
    <row r="173" spans="1:28" s="302" customFormat="1" ht="25.5">
      <c r="A173" s="249" t="s">
        <v>1202</v>
      </c>
      <c r="B173" s="250" t="str">
        <f ca="1">IF(LEN(A173)=0,"",INDEX('Smelter Look-up'!$A:$A,MATCH($A173,'Smelter Look-up'!$E:$E,0)))</f>
        <v>Tin</v>
      </c>
      <c r="C173" s="256" t="str">
        <f ca="1">IF(LEN(A173)=0,"",INDEX('Smelter Look-up'!$C:$C,MATCH($A173,'Smelter Look-up'!$E:$E,0)))</f>
        <v>Thaisarco</v>
      </c>
      <c r="D173" s="250"/>
      <c r="E173" s="250" t="str">
        <f ca="1">IF(ISERROR($V173),"",OFFSET('Smelter Look-up'!$D$4,$V173-4,0)&amp;"")</f>
        <v>THAILAND</v>
      </c>
      <c r="F173" s="250" t="str">
        <f ca="1">IF(ISERROR($V173),"",OFFSET('Smelter Look-up'!$E$4,$V173-4,0))</f>
        <v>CID001898</v>
      </c>
      <c r="G173" s="250" t="str">
        <f ca="1">IF(C173=$X$4,"Enter smelter details", IF(ISERROR($V173),"",OFFSET('Smelter Look-up'!$F$4,$V173-4,0)))</f>
        <v>CFSI</v>
      </c>
      <c r="H173" s="251">
        <f ca="1">IF(ISERROR($V173),"",OFFSET('Smelter Look-up'!$G$4,$V173-4,0))</f>
        <v>0</v>
      </c>
      <c r="I173" s="252" t="str">
        <f ca="1">IF(ISERROR($V173),"",OFFSET('Smelter Look-up'!$H$4,$V173-4,0))</f>
        <v>Amphur Muang</v>
      </c>
      <c r="J173" s="252" t="str">
        <f ca="1">IF(ISERROR($V173),"",OFFSET('Smelter Look-up'!$I$4,$V173-4,0))</f>
        <v>Phuket</v>
      </c>
      <c r="K173" s="254"/>
      <c r="L173" s="254"/>
      <c r="M173" s="254"/>
      <c r="N173" s="254"/>
      <c r="O173" s="254"/>
      <c r="P173" s="253"/>
      <c r="Q173" s="255"/>
      <c r="R173" s="250" t="str">
        <f ca="1">IF(ISERROR($V173),"",OFFSET('Smelter Look-up'!$C$4,$V173-4,0)&amp;"")</f>
        <v>Thaisarco</v>
      </c>
      <c r="S173" s="264" t="str">
        <f t="shared" ca="1" si="7"/>
        <v>TH</v>
      </c>
      <c r="T173" s="264" t="str">
        <f ca="1">IF(B173="","",IF(ISERROR(MATCH($J173,SorP!$B$1:$B$6230,0)),"",INDIRECT("'SorP'!$A$"&amp;MATCH($J173,SorP!$B$1:$B$6230,0))))</f>
        <v>TH-83</v>
      </c>
      <c r="U173" s="299"/>
      <c r="V173" s="300">
        <f ca="1">IF(C173="",NA(),MATCH($B173&amp;$C173,'Smelter Look-up'!$J:$J,0))</f>
        <v>480</v>
      </c>
      <c r="W173" s="301"/>
      <c r="X173" s="301">
        <f t="shared" ca="1" si="8"/>
        <v>0</v>
      </c>
      <c r="Y173" s="301"/>
      <c r="Z173" s="301"/>
      <c r="AB173" s="303" t="str">
        <f t="shared" ca="1" si="9"/>
        <v>TinThaisarco</v>
      </c>
    </row>
    <row r="174" spans="1:28" s="302" customFormat="1" ht="102">
      <c r="A174" s="249" t="s">
        <v>2586</v>
      </c>
      <c r="B174" s="250" t="str">
        <f ca="1">IF(LEN(A174)=0,"",INDEX('Smelter Look-up'!$A:$A,MATCH($A174,'Smelter Look-up'!$E:$E,0)))</f>
        <v>Tin</v>
      </c>
      <c r="C174" s="256" t="str">
        <f ca="1">IF(LEN(A174)=0,"",INDEX('Smelter Look-up'!$C:$C,MATCH($A174,'Smelter Look-up'!$E:$E,0)))</f>
        <v>Gejiu Yunxin Nonferrous Electrolysis Co., Ltd.</v>
      </c>
      <c r="D174" s="250"/>
      <c r="E174" s="250" t="str">
        <f ca="1">IF(ISERROR($V174),"",OFFSET('Smelter Look-up'!$D$4,$V174-4,0)&amp;"")</f>
        <v>CHINA</v>
      </c>
      <c r="F174" s="250" t="str">
        <f ca="1">IF(ISERROR($V174),"",OFFSET('Smelter Look-up'!$E$4,$V174-4,0))</f>
        <v>CID001908</v>
      </c>
      <c r="G174" s="250" t="str">
        <f ca="1">IF(C174=$X$4,"Enter smelter details", IF(ISERROR($V174),"",OFFSET('Smelter Look-up'!$F$4,$V174-4,0)))</f>
        <v>CFSI</v>
      </c>
      <c r="H174" s="251">
        <f ca="1">IF(ISERROR($V174),"",OFFSET('Smelter Look-up'!$G$4,$V174-4,0))</f>
        <v>0</v>
      </c>
      <c r="I174" s="252" t="str">
        <f ca="1">IF(ISERROR($V174),"",OFFSET('Smelter Look-up'!$H$4,$V174-4,0))</f>
        <v>Gejiu</v>
      </c>
      <c r="J174" s="252" t="str">
        <f ca="1">IF(ISERROR($V174),"",OFFSET('Smelter Look-up'!$I$4,$V174-4,0))</f>
        <v>Yunnan</v>
      </c>
      <c r="K174" s="254"/>
      <c r="L174" s="254"/>
      <c r="M174" s="254"/>
      <c r="N174" s="254"/>
      <c r="O174" s="254"/>
      <c r="P174" s="253"/>
      <c r="Q174" s="255"/>
      <c r="R174" s="250" t="str">
        <f ca="1">IF(ISERROR($V174),"",OFFSET('Smelter Look-up'!$C$4,$V174-4,0)&amp;"")</f>
        <v>Gejiu Yunxin Nonferrous Electrolysis Co., Ltd.</v>
      </c>
      <c r="S174" s="264" t="str">
        <f t="shared" ca="1" si="7"/>
        <v>CN</v>
      </c>
      <c r="T174" s="264" t="str">
        <f ca="1">IF(B174="","",IF(ISERROR(MATCH($J174,SorP!$B$1:$B$6230,0)),"",INDIRECT("'SorP'!$A$"&amp;MATCH($J174,SorP!$B$1:$B$6230,0))))</f>
        <v>CN-53</v>
      </c>
      <c r="U174" s="299"/>
      <c r="V174" s="300">
        <f ca="1">IF(C174="",NA(),MATCH($B174&amp;$C174,'Smelter Look-up'!$J:$J,0))</f>
        <v>392</v>
      </c>
      <c r="W174" s="301"/>
      <c r="X174" s="301">
        <f t="shared" ca="1" si="8"/>
        <v>0</v>
      </c>
      <c r="Y174" s="301"/>
      <c r="Z174" s="301"/>
      <c r="AB174" s="303" t="str">
        <f t="shared" ca="1" si="9"/>
        <v>TinGejiu Yunxin Nonferrous Electrolysis Co., Ltd.</v>
      </c>
    </row>
    <row r="175" spans="1:28" s="302" customFormat="1" ht="89.25">
      <c r="A175" s="249" t="s">
        <v>1126</v>
      </c>
      <c r="B175" s="250" t="str">
        <f ca="1">IF(LEN(A175)=0,"",INDEX('Smelter Look-up'!$A:$A,MATCH($A175,'Smelter Look-up'!$E:$E,0)))</f>
        <v>Gold</v>
      </c>
      <c r="C175" s="256" t="str">
        <f ca="1">IF(LEN(A175)=0,"",INDEX('Smelter Look-up'!$C:$C,MATCH($A175,'Smelter Look-up'!$E:$E,0)))</f>
        <v>Great Wall Precious Metals Co., Ltd. of CBPM</v>
      </c>
      <c r="D175" s="250"/>
      <c r="E175" s="250" t="str">
        <f ca="1">IF(ISERROR($V175),"",OFFSET('Smelter Look-up'!$D$4,$V175-4,0)&amp;"")</f>
        <v>CHINA</v>
      </c>
      <c r="F175" s="250" t="str">
        <f ca="1">IF(ISERROR($V175),"",OFFSET('Smelter Look-up'!$E$4,$V175-4,0))</f>
        <v>CID001909</v>
      </c>
      <c r="G175" s="250" t="str">
        <f ca="1">IF(C175=$X$4,"Enter smelter details", IF(ISERROR($V175),"",OFFSET('Smelter Look-up'!$F$4,$V175-4,0)))</f>
        <v>CFSI</v>
      </c>
      <c r="H175" s="251">
        <f ca="1">IF(ISERROR($V175),"",OFFSET('Smelter Look-up'!$G$4,$V175-4,0))</f>
        <v>0</v>
      </c>
      <c r="I175" s="252" t="str">
        <f ca="1">IF(ISERROR($V175),"",OFFSET('Smelter Look-up'!$H$4,$V175-4,0))</f>
        <v>Chengdu</v>
      </c>
      <c r="J175" s="252" t="str">
        <f ca="1">IF(ISERROR($V175),"",OFFSET('Smelter Look-up'!$I$4,$V175-4,0))</f>
        <v>Sichuan</v>
      </c>
      <c r="K175" s="254"/>
      <c r="L175" s="254"/>
      <c r="M175" s="254"/>
      <c r="N175" s="254"/>
      <c r="O175" s="254"/>
      <c r="P175" s="253"/>
      <c r="Q175" s="255"/>
      <c r="R175" s="250" t="str">
        <f ca="1">IF(ISERROR($V175),"",OFFSET('Smelter Look-up'!$C$4,$V175-4,0)&amp;"")</f>
        <v>Great Wall Precious Metals Co., Ltd. of CBPM</v>
      </c>
      <c r="S175" s="264" t="str">
        <f t="shared" ca="1" si="7"/>
        <v>CN</v>
      </c>
      <c r="T175" s="264" t="str">
        <f ca="1">IF(B175="","",IF(ISERROR(MATCH($J175,SorP!$B$1:$B$6230,0)),"",INDIRECT("'SorP'!$A$"&amp;MATCH($J175,SorP!$B$1:$B$6230,0))))</f>
        <v>CN-51</v>
      </c>
      <c r="U175" s="299"/>
      <c r="V175" s="300">
        <f ca="1">IF(C175="",NA(),MATCH($B175&amp;$C175,'Smelter Look-up'!$J:$J,0))</f>
        <v>76</v>
      </c>
      <c r="W175" s="301"/>
      <c r="X175" s="301">
        <f t="shared" ca="1" si="8"/>
        <v>0</v>
      </c>
      <c r="Y175" s="301"/>
      <c r="Z175" s="301"/>
      <c r="AB175" s="303" t="str">
        <f t="shared" ca="1" si="9"/>
        <v>GoldGreat Wall Precious Metals Co., Ltd. of CBPM</v>
      </c>
    </row>
    <row r="176" spans="1:28" s="302" customFormat="1" ht="102">
      <c r="A176" s="249" t="s">
        <v>1127</v>
      </c>
      <c r="B176" s="250" t="str">
        <f ca="1">IF(LEN(A176)=0,"",INDEX('Smelter Look-up'!$A:$A,MATCH($A176,'Smelter Look-up'!$E:$E,0)))</f>
        <v>Gold</v>
      </c>
      <c r="C176" s="256" t="str">
        <f ca="1">IF(LEN(A176)=0,"",INDEX('Smelter Look-up'!$C:$C,MATCH($A176,'Smelter Look-up'!$E:$E,0)))</f>
        <v>The Refinery of Shandong Gold Mining Co., Ltd.</v>
      </c>
      <c r="D176" s="250"/>
      <c r="E176" s="250" t="str">
        <f ca="1">IF(ISERROR($V176),"",OFFSET('Smelter Look-up'!$D$4,$V176-4,0)&amp;"")</f>
        <v>CHINA</v>
      </c>
      <c r="F176" s="250" t="str">
        <f ca="1">IF(ISERROR($V176),"",OFFSET('Smelter Look-up'!$E$4,$V176-4,0))</f>
        <v>CID001916</v>
      </c>
      <c r="G176" s="250" t="str">
        <f ca="1">IF(C176=$X$4,"Enter smelter details", IF(ISERROR($V176),"",OFFSET('Smelter Look-up'!$F$4,$V176-4,0)))</f>
        <v>CFSI</v>
      </c>
      <c r="H176" s="251">
        <f ca="1">IF(ISERROR($V176),"",OFFSET('Smelter Look-up'!$G$4,$V176-4,0))</f>
        <v>0</v>
      </c>
      <c r="I176" s="252" t="str">
        <f ca="1">IF(ISERROR($V176),"",OFFSET('Smelter Look-up'!$H$4,$V176-4,0))</f>
        <v>Laizhou</v>
      </c>
      <c r="J176" s="252" t="str">
        <f ca="1">IF(ISERROR($V176),"",OFFSET('Smelter Look-up'!$I$4,$V176-4,0))</f>
        <v>Shandong</v>
      </c>
      <c r="K176" s="254"/>
      <c r="L176" s="254"/>
      <c r="M176" s="254"/>
      <c r="N176" s="254"/>
      <c r="O176" s="254"/>
      <c r="P176" s="253"/>
      <c r="Q176" s="255"/>
      <c r="R176" s="250" t="str">
        <f ca="1">IF(ISERROR($V176),"",OFFSET('Smelter Look-up'!$C$4,$V176-4,0)&amp;"")</f>
        <v>The Refinery of Shandong Gold Mining Co., Ltd.</v>
      </c>
      <c r="S176" s="264" t="str">
        <f t="shared" ca="1" si="7"/>
        <v>CN</v>
      </c>
      <c r="T176" s="264" t="str">
        <f ca="1">IF(B176="","",IF(ISERROR(MATCH($J176,SorP!$B$1:$B$6230,0)),"",INDIRECT("'SorP'!$A$"&amp;MATCH($J176,SorP!$B$1:$B$6230,0))))</f>
        <v>CN-37</v>
      </c>
      <c r="U176" s="299"/>
      <c r="V176" s="300">
        <f ca="1">IF(C176="",NA(),MATCH($B176&amp;$C176,'Smelter Look-up'!$J:$J,0))</f>
        <v>242</v>
      </c>
      <c r="W176" s="301"/>
      <c r="X176" s="301">
        <f t="shared" ca="1" si="8"/>
        <v>0</v>
      </c>
      <c r="Y176" s="301"/>
      <c r="Z176" s="301"/>
      <c r="AB176" s="303" t="str">
        <f t="shared" ca="1" si="9"/>
        <v>GoldThe Refinery of Shandong Gold Mining Co., Ltd.</v>
      </c>
    </row>
    <row r="177" spans="1:28" s="302" customFormat="1" ht="63.75">
      <c r="A177" s="249" t="s">
        <v>1128</v>
      </c>
      <c r="B177" s="250" t="str">
        <f ca="1">IF(LEN(A177)=0,"",INDEX('Smelter Look-up'!$A:$A,MATCH($A177,'Smelter Look-up'!$E:$E,0)))</f>
        <v>Gold</v>
      </c>
      <c r="C177" s="256" t="str">
        <f ca="1">IF(LEN(A177)=0,"",INDEX('Smelter Look-up'!$C:$C,MATCH($A177,'Smelter Look-up'!$E:$E,0)))</f>
        <v>Tokuriki Honten Co., Ltd.</v>
      </c>
      <c r="D177" s="250"/>
      <c r="E177" s="250" t="str">
        <f ca="1">IF(ISERROR($V177),"",OFFSET('Smelter Look-up'!$D$4,$V177-4,0)&amp;"")</f>
        <v>JAPAN</v>
      </c>
      <c r="F177" s="250" t="str">
        <f ca="1">IF(ISERROR($V177),"",OFFSET('Smelter Look-up'!$E$4,$V177-4,0))</f>
        <v>CID001938</v>
      </c>
      <c r="G177" s="250" t="str">
        <f ca="1">IF(C177=$X$4,"Enter smelter details", IF(ISERROR($V177),"",OFFSET('Smelter Look-up'!$F$4,$V177-4,0)))</f>
        <v>CFSI</v>
      </c>
      <c r="H177" s="251">
        <f ca="1">IF(ISERROR($V177),"",OFFSET('Smelter Look-up'!$G$4,$V177-4,0))</f>
        <v>0</v>
      </c>
      <c r="I177" s="252" t="str">
        <f ca="1">IF(ISERROR($V177),"",OFFSET('Smelter Look-up'!$H$4,$V177-4,0))</f>
        <v>Kuki</v>
      </c>
      <c r="J177" s="252" t="str">
        <f ca="1">IF(ISERROR($V177),"",OFFSET('Smelter Look-up'!$I$4,$V177-4,0))</f>
        <v>Saitama</v>
      </c>
      <c r="K177" s="254"/>
      <c r="L177" s="254"/>
      <c r="M177" s="254"/>
      <c r="N177" s="254"/>
      <c r="O177" s="254"/>
      <c r="P177" s="253"/>
      <c r="Q177" s="255"/>
      <c r="R177" s="250" t="str">
        <f ca="1">IF(ISERROR($V177),"",OFFSET('Smelter Look-up'!$C$4,$V177-4,0)&amp;"")</f>
        <v>Tokuriki Honten Co., Ltd.</v>
      </c>
      <c r="S177" s="264" t="str">
        <f t="shared" ca="1" si="7"/>
        <v>JP</v>
      </c>
      <c r="T177" s="264" t="str">
        <f ca="1">IF(B177="","",IF(ISERROR(MATCH($J177,SorP!$B$1:$B$6230,0)),"",INDIRECT("'SorP'!$A$"&amp;MATCH($J177,SorP!$B$1:$B$6230,0))))</f>
        <v>JP-11</v>
      </c>
      <c r="U177" s="299"/>
      <c r="V177" s="300">
        <f ca="1">IF(C177="",NA(),MATCH($B177&amp;$C177,'Smelter Look-up'!$J:$J,0))</f>
        <v>243</v>
      </c>
      <c r="W177" s="301"/>
      <c r="X177" s="301">
        <f t="shared" ca="1" si="8"/>
        <v>0</v>
      </c>
      <c r="Y177" s="301"/>
      <c r="Z177" s="301"/>
      <c r="AB177" s="303" t="str">
        <f t="shared" ca="1" si="9"/>
        <v>GoldTokuriki Honten Co., Ltd.</v>
      </c>
    </row>
    <row r="178" spans="1:28" s="302" customFormat="1" ht="102">
      <c r="A178" s="249" t="s">
        <v>1129</v>
      </c>
      <c r="B178" s="250" t="str">
        <f ca="1">IF(LEN(A178)=0,"",INDEX('Smelter Look-up'!$A:$A,MATCH($A178,'Smelter Look-up'!$E:$E,0)))</f>
        <v>Gold</v>
      </c>
      <c r="C178" s="256" t="str">
        <f ca="1">IF(LEN(A178)=0,"",INDEX('Smelter Look-up'!$C:$C,MATCH($A178,'Smelter Look-up'!$E:$E,0)))</f>
        <v>Tongling Nonferrous Metals Group Co., Ltd.</v>
      </c>
      <c r="D178" s="250"/>
      <c r="E178" s="250" t="str">
        <f ca="1">IF(ISERROR($V178),"",OFFSET('Smelter Look-up'!$D$4,$V178-4,0)&amp;"")</f>
        <v>CHINA</v>
      </c>
      <c r="F178" s="250" t="str">
        <f ca="1">IF(ISERROR($V178),"",OFFSET('Smelter Look-up'!$E$4,$V178-4,0))</f>
        <v>CID001947</v>
      </c>
      <c r="G178" s="250" t="str">
        <f ca="1">IF(C178=$X$4,"Enter smelter details", IF(ISERROR($V178),"",OFFSET('Smelter Look-up'!$F$4,$V178-4,0)))</f>
        <v>CFSI</v>
      </c>
      <c r="H178" s="251">
        <f ca="1">IF(ISERROR($V178),"",OFFSET('Smelter Look-up'!$G$4,$V178-4,0))</f>
        <v>0</v>
      </c>
      <c r="I178" s="252" t="str">
        <f ca="1">IF(ISERROR($V178),"",OFFSET('Smelter Look-up'!$H$4,$V178-4,0))</f>
        <v>Tongling</v>
      </c>
      <c r="J178" s="252" t="str">
        <f ca="1">IF(ISERROR($V178),"",OFFSET('Smelter Look-up'!$I$4,$V178-4,0))</f>
        <v>Anhui</v>
      </c>
      <c r="K178" s="254"/>
      <c r="L178" s="254"/>
      <c r="M178" s="254"/>
      <c r="N178" s="254"/>
      <c r="O178" s="254"/>
      <c r="P178" s="253"/>
      <c r="Q178" s="255"/>
      <c r="R178" s="250" t="str">
        <f ca="1">IF(ISERROR($V178),"",OFFSET('Smelter Look-up'!$C$4,$V178-4,0)&amp;"")</f>
        <v>Tongling Nonferrous Metals Group Co., Ltd.</v>
      </c>
      <c r="S178" s="264" t="str">
        <f t="shared" ca="1" si="7"/>
        <v>CN</v>
      </c>
      <c r="T178" s="264" t="str">
        <f ca="1">IF(B178="","",IF(ISERROR(MATCH($J178,SorP!$B$1:$B$6230,0)),"",INDIRECT("'SorP'!$A$"&amp;MATCH($J178,SorP!$B$1:$B$6230,0))))</f>
        <v>CN-34</v>
      </c>
      <c r="U178" s="299"/>
      <c r="V178" s="300">
        <f ca="1">IF(C178="",NA(),MATCH($B178&amp;$C178,'Smelter Look-up'!$J:$J,0))</f>
        <v>244</v>
      </c>
      <c r="W178" s="301"/>
      <c r="X178" s="301">
        <f t="shared" ca="1" si="8"/>
        <v>0</v>
      </c>
      <c r="Y178" s="301"/>
      <c r="Z178" s="301"/>
      <c r="AB178" s="303" t="str">
        <f t="shared" ca="1" si="9"/>
        <v>GoldTongling Nonferrous Metals Group Co., Ltd.</v>
      </c>
    </row>
    <row r="179" spans="1:28" s="302" customFormat="1" ht="25.5">
      <c r="A179" s="249" t="s">
        <v>1130</v>
      </c>
      <c r="B179" s="250" t="str">
        <f ca="1">IF(LEN(A179)=0,"",INDEX('Smelter Look-up'!$A:$A,MATCH($A179,'Smelter Look-up'!$E:$E,0)))</f>
        <v>Gold</v>
      </c>
      <c r="C179" s="256" t="str">
        <f ca="1">IF(LEN(A179)=0,"",INDEX('Smelter Look-up'!$C:$C,MATCH($A179,'Smelter Look-up'!$E:$E,0)))</f>
        <v>Torecom</v>
      </c>
      <c r="D179" s="250"/>
      <c r="E179" s="250" t="str">
        <f ca="1">IF(ISERROR($V179),"",OFFSET('Smelter Look-up'!$D$4,$V179-4,0)&amp;"")</f>
        <v>KOREA, REPUBLIC OF</v>
      </c>
      <c r="F179" s="250" t="str">
        <f ca="1">IF(ISERROR($V179),"",OFFSET('Smelter Look-up'!$E$4,$V179-4,0))</f>
        <v>CID001955</v>
      </c>
      <c r="G179" s="250" t="str">
        <f ca="1">IF(C179=$X$4,"Enter smelter details", IF(ISERROR($V179),"",OFFSET('Smelter Look-up'!$F$4,$V179-4,0)))</f>
        <v>CFSI</v>
      </c>
      <c r="H179" s="251">
        <f ca="1">IF(ISERROR($V179),"",OFFSET('Smelter Look-up'!$G$4,$V179-4,0))</f>
        <v>0</v>
      </c>
      <c r="I179" s="252" t="str">
        <f ca="1">IF(ISERROR($V179),"",OFFSET('Smelter Look-up'!$H$4,$V179-4,0))</f>
        <v>Asan</v>
      </c>
      <c r="J179" s="252" t="str">
        <f ca="1">IF(ISERROR($V179),"",OFFSET('Smelter Look-up'!$I$4,$V179-4,0))</f>
        <v>Chungcheongnam-do</v>
      </c>
      <c r="K179" s="254"/>
      <c r="L179" s="254"/>
      <c r="M179" s="254"/>
      <c r="N179" s="254"/>
      <c r="O179" s="254"/>
      <c r="P179" s="253"/>
      <c r="Q179" s="255"/>
      <c r="R179" s="250" t="str">
        <f ca="1">IF(ISERROR($V179),"",OFFSET('Smelter Look-up'!$C$4,$V179-4,0)&amp;"")</f>
        <v>Torecom</v>
      </c>
      <c r="S179" s="264" t="str">
        <f t="shared" ca="1" si="7"/>
        <v>KR</v>
      </c>
      <c r="T179" s="264" t="str">
        <f ca="1">IF(B179="","",IF(ISERROR(MATCH($J179,SorP!$B$1:$B$6230,0)),"",INDIRECT("'SorP'!$A$"&amp;MATCH($J179,SorP!$B$1:$B$6230,0))))</f>
        <v>KR-44</v>
      </c>
      <c r="U179" s="299"/>
      <c r="V179" s="300">
        <f ca="1">IF(C179="",NA(),MATCH($B179&amp;$C179,'Smelter Look-up'!$J:$J,0))</f>
        <v>248</v>
      </c>
      <c r="W179" s="301"/>
      <c r="X179" s="301">
        <f t="shared" ca="1" si="8"/>
        <v>0</v>
      </c>
      <c r="Y179" s="301"/>
      <c r="Z179" s="301"/>
      <c r="AB179" s="303" t="str">
        <f t="shared" ca="1" si="9"/>
        <v>GoldTorecom</v>
      </c>
    </row>
    <row r="180" spans="1:28" s="302" customFormat="1" ht="76.5">
      <c r="A180" s="249" t="s">
        <v>1162</v>
      </c>
      <c r="B180" s="250" t="str">
        <f ca="1">IF(LEN(A180)=0,"",INDEX('Smelter Look-up'!$A:$A,MATCH($A180,'Smelter Look-up'!$E:$E,0)))</f>
        <v>Tantalum</v>
      </c>
      <c r="C180" s="256" t="str">
        <f ca="1">IF(LEN(A180)=0,"",INDEX('Smelter Look-up'!$C:$C,MATCH($A180,'Smelter Look-up'!$E:$E,0)))</f>
        <v>Ulba Metallurgical Plant JSC</v>
      </c>
      <c r="D180" s="250"/>
      <c r="E180" s="250" t="str">
        <f ca="1">IF(ISERROR($V180),"",OFFSET('Smelter Look-up'!$D$4,$V180-4,0)&amp;"")</f>
        <v>KAZAKHSTAN</v>
      </c>
      <c r="F180" s="250" t="str">
        <f ca="1">IF(ISERROR($V180),"",OFFSET('Smelter Look-up'!$E$4,$V180-4,0))</f>
        <v>CID001969</v>
      </c>
      <c r="G180" s="250" t="str">
        <f ca="1">IF(C180=$X$4,"Enter smelter details", IF(ISERROR($V180),"",OFFSET('Smelter Look-up'!$F$4,$V180-4,0)))</f>
        <v>CFSI</v>
      </c>
      <c r="H180" s="251">
        <f ca="1">IF(ISERROR($V180),"",OFFSET('Smelter Look-up'!$G$4,$V180-4,0))</f>
        <v>0</v>
      </c>
      <c r="I180" s="252" t="str">
        <f ca="1">IF(ISERROR($V180),"",OFFSET('Smelter Look-up'!$H$4,$V180-4,0))</f>
        <v>Ust-Kamenogorsk</v>
      </c>
      <c r="J180" s="252" t="str">
        <f ca="1">IF(ISERROR($V180),"",OFFSET('Smelter Look-up'!$I$4,$V180-4,0))</f>
        <v>Qaraghandy oblysy</v>
      </c>
      <c r="K180" s="254"/>
      <c r="L180" s="254"/>
      <c r="M180" s="254"/>
      <c r="N180" s="254"/>
      <c r="O180" s="254"/>
      <c r="P180" s="253"/>
      <c r="Q180" s="255"/>
      <c r="R180" s="250" t="str">
        <f ca="1">IF(ISERROR($V180),"",OFFSET('Smelter Look-up'!$C$4,$V180-4,0)&amp;"")</f>
        <v>Ulba Metallurgical Plant JSC</v>
      </c>
      <c r="S180" s="264" t="str">
        <f t="shared" ca="1" si="7"/>
        <v>KZ</v>
      </c>
      <c r="T180" s="264" t="str">
        <f ca="1">IF(B180="","",IF(ISERROR(MATCH($J180,SorP!$B$1:$B$6230,0)),"",INDIRECT("'SorP'!$A$"&amp;MATCH($J180,SorP!$B$1:$B$6230,0))))</f>
        <v>KZ-KAR</v>
      </c>
      <c r="U180" s="299"/>
      <c r="V180" s="300">
        <f ca="1">IF(C180="",NA(),MATCH($B180&amp;$C180,'Smelter Look-up'!$J:$J,0))</f>
        <v>339</v>
      </c>
      <c r="W180" s="301"/>
      <c r="X180" s="301">
        <f t="shared" ca="1" si="8"/>
        <v>0</v>
      </c>
      <c r="Y180" s="301"/>
      <c r="Z180" s="301"/>
      <c r="AB180" s="303" t="str">
        <f t="shared" ca="1" si="9"/>
        <v>TantalumUlba Metallurgical Plant JSC</v>
      </c>
    </row>
    <row r="181" spans="1:28" s="302" customFormat="1" ht="51">
      <c r="A181" s="249" t="s">
        <v>1131</v>
      </c>
      <c r="B181" s="250" t="str">
        <f ca="1">IF(LEN(A181)=0,"",INDEX('Smelter Look-up'!$A:$A,MATCH($A181,'Smelter Look-up'!$E:$E,0)))</f>
        <v>Gold</v>
      </c>
      <c r="C181" s="256" t="str">
        <f ca="1">IF(LEN(A181)=0,"",INDEX('Smelter Look-up'!$C:$C,MATCH($A181,'Smelter Look-up'!$E:$E,0)))</f>
        <v>Umicore Brasil Ltda.</v>
      </c>
      <c r="D181" s="250"/>
      <c r="E181" s="250" t="str">
        <f ca="1">IF(ISERROR($V181),"",OFFSET('Smelter Look-up'!$D$4,$V181-4,0)&amp;"")</f>
        <v>BRAZIL</v>
      </c>
      <c r="F181" s="250" t="str">
        <f ca="1">IF(ISERROR($V181),"",OFFSET('Smelter Look-up'!$E$4,$V181-4,0))</f>
        <v>CID001977</v>
      </c>
      <c r="G181" s="250" t="str">
        <f ca="1">IF(C181=$X$4,"Enter smelter details", IF(ISERROR($V181),"",OFFSET('Smelter Look-up'!$F$4,$V181-4,0)))</f>
        <v>CFSI</v>
      </c>
      <c r="H181" s="251">
        <f ca="1">IF(ISERROR($V181),"",OFFSET('Smelter Look-up'!$G$4,$V181-4,0))</f>
        <v>0</v>
      </c>
      <c r="I181" s="252" t="str">
        <f ca="1">IF(ISERROR($V181),"",OFFSET('Smelter Look-up'!$H$4,$V181-4,0))</f>
        <v>Guarulhos</v>
      </c>
      <c r="J181" s="252" t="str">
        <f ca="1">IF(ISERROR($V181),"",OFFSET('Smelter Look-up'!$I$4,$V181-4,0))</f>
        <v>São Paulo</v>
      </c>
      <c r="K181" s="254"/>
      <c r="L181" s="254"/>
      <c r="M181" s="254"/>
      <c r="N181" s="254"/>
      <c r="O181" s="254"/>
      <c r="P181" s="253"/>
      <c r="Q181" s="255"/>
      <c r="R181" s="250" t="str">
        <f ca="1">IF(ISERROR($V181),"",OFFSET('Smelter Look-up'!$C$4,$V181-4,0)&amp;"")</f>
        <v>Umicore Brasil Ltda.</v>
      </c>
      <c r="S181" s="264" t="str">
        <f t="shared" ca="1" si="7"/>
        <v>BR</v>
      </c>
      <c r="T181" s="264" t="str">
        <f ca="1">IF(B181="","",IF(ISERROR(MATCH($J181,SorP!$B$1:$B$6230,0)),"",INDIRECT("'SorP'!$A$"&amp;MATCH($J181,SorP!$B$1:$B$6230,0))))</f>
        <v>BR-SP</v>
      </c>
      <c r="U181" s="299"/>
      <c r="V181" s="300">
        <f ca="1">IF(C181="",NA(),MATCH($B181&amp;$C181,'Smelter Look-up'!$J:$J,0))</f>
        <v>250</v>
      </c>
      <c r="W181" s="301"/>
      <c r="X181" s="301">
        <f t="shared" ca="1" si="8"/>
        <v>0</v>
      </c>
      <c r="Y181" s="301"/>
      <c r="Z181" s="301"/>
      <c r="AB181" s="303" t="str">
        <f t="shared" ca="1" si="9"/>
        <v>GoldUmicore Brasil Ltda.</v>
      </c>
    </row>
    <row r="182" spans="1:28" s="302" customFormat="1" ht="102">
      <c r="A182" s="249" t="s">
        <v>1132</v>
      </c>
      <c r="B182" s="250" t="str">
        <f ca="1">IF(LEN(A182)=0,"",INDEX('Smelter Look-up'!$A:$A,MATCH($A182,'Smelter Look-up'!$E:$E,0)))</f>
        <v>Gold</v>
      </c>
      <c r="C182" s="256" t="str">
        <f ca="1">IF(LEN(A182)=0,"",INDEX('Smelter Look-up'!$C:$C,MATCH($A182,'Smelter Look-up'!$E:$E,0)))</f>
        <v>Umicore S.A. Business Unit Precious Metals Refining</v>
      </c>
      <c r="D182" s="250"/>
      <c r="E182" s="250" t="str">
        <f ca="1">IF(ISERROR($V182),"",OFFSET('Smelter Look-up'!$D$4,$V182-4,0)&amp;"")</f>
        <v>BELGIUM</v>
      </c>
      <c r="F182" s="250" t="str">
        <f ca="1">IF(ISERROR($V182),"",OFFSET('Smelter Look-up'!$E$4,$V182-4,0))</f>
        <v>CID001980</v>
      </c>
      <c r="G182" s="250" t="str">
        <f ca="1">IF(C182=$X$4,"Enter smelter details", IF(ISERROR($V182),"",OFFSET('Smelter Look-up'!$F$4,$V182-4,0)))</f>
        <v>CFSI</v>
      </c>
      <c r="H182" s="251">
        <f ca="1">IF(ISERROR($V182),"",OFFSET('Smelter Look-up'!$G$4,$V182-4,0))</f>
        <v>0</v>
      </c>
      <c r="I182" s="252" t="str">
        <f ca="1">IF(ISERROR($V182),"",OFFSET('Smelter Look-up'!$H$4,$V182-4,0))</f>
        <v>Hoboken</v>
      </c>
      <c r="J182" s="252" t="str">
        <f ca="1">IF(ISERROR($V182),"",OFFSET('Smelter Look-up'!$I$4,$V182-4,0))</f>
        <v>Antwerpen</v>
      </c>
      <c r="K182" s="254"/>
      <c r="L182" s="254"/>
      <c r="M182" s="254"/>
      <c r="N182" s="254"/>
      <c r="O182" s="254"/>
      <c r="P182" s="253"/>
      <c r="Q182" s="255"/>
      <c r="R182" s="250" t="str">
        <f ca="1">IF(ISERROR($V182),"",OFFSET('Smelter Look-up'!$C$4,$V182-4,0)&amp;"")</f>
        <v>Umicore S.A. Business Unit Precious Metals Refining</v>
      </c>
      <c r="S182" s="264" t="str">
        <f t="shared" ca="1" si="7"/>
        <v>BE</v>
      </c>
      <c r="T182" s="264" t="str">
        <f ca="1">IF(B182="","",IF(ISERROR(MATCH($J182,SorP!$B$1:$B$6230,0)),"",INDIRECT("'SorP'!$A$"&amp;MATCH($J182,SorP!$B$1:$B$6230,0))))</f>
        <v>BE-VAN</v>
      </c>
      <c r="U182" s="299"/>
      <c r="V182" s="300">
        <f ca="1">IF(C182="",NA(),MATCH($B182&amp;$C182,'Smelter Look-up'!$J:$J,0))</f>
        <v>253</v>
      </c>
      <c r="W182" s="301"/>
      <c r="X182" s="301">
        <f t="shared" ca="1" si="8"/>
        <v>0</v>
      </c>
      <c r="Y182" s="301"/>
      <c r="Z182" s="301"/>
      <c r="AB182" s="303" t="str">
        <f t="shared" ca="1" si="9"/>
        <v>GoldUmicore S.A. Business Unit Precious Metals Refining</v>
      </c>
    </row>
    <row r="183" spans="1:28" s="302" customFormat="1" ht="76.5">
      <c r="A183" s="249" t="s">
        <v>1133</v>
      </c>
      <c r="B183" s="250" t="str">
        <f ca="1">IF(LEN(A183)=0,"",INDEX('Smelter Look-up'!$A:$A,MATCH($A183,'Smelter Look-up'!$E:$E,0)))</f>
        <v>Gold</v>
      </c>
      <c r="C183" s="256" t="str">
        <f ca="1">IF(LEN(A183)=0,"",INDEX('Smelter Look-up'!$C:$C,MATCH($A183,'Smelter Look-up'!$E:$E,0)))</f>
        <v>United Precious Metal Refining, Inc.</v>
      </c>
      <c r="D183" s="250"/>
      <c r="E183" s="250" t="str">
        <f ca="1">IF(ISERROR($V183),"",OFFSET('Smelter Look-up'!$D$4,$V183-4,0)&amp;"")</f>
        <v>UNITED STATES OF AMERICA</v>
      </c>
      <c r="F183" s="250" t="str">
        <f ca="1">IF(ISERROR($V183),"",OFFSET('Smelter Look-up'!$E$4,$V183-4,0))</f>
        <v>CID001993</v>
      </c>
      <c r="G183" s="250" t="str">
        <f ca="1">IF(C183=$X$4,"Enter smelter details", IF(ISERROR($V183),"",OFFSET('Smelter Look-up'!$F$4,$V183-4,0)))</f>
        <v>CFSI</v>
      </c>
      <c r="H183" s="251">
        <f ca="1">IF(ISERROR($V183),"",OFFSET('Smelter Look-up'!$G$4,$V183-4,0))</f>
        <v>0</v>
      </c>
      <c r="I183" s="252" t="str">
        <f ca="1">IF(ISERROR($V183),"",OFFSET('Smelter Look-up'!$H$4,$V183-4,0))</f>
        <v>Alden</v>
      </c>
      <c r="J183" s="252" t="str">
        <f ca="1">IF(ISERROR($V183),"",OFFSET('Smelter Look-up'!$I$4,$V183-4,0))</f>
        <v>New York</v>
      </c>
      <c r="K183" s="254"/>
      <c r="L183" s="254"/>
      <c r="M183" s="254"/>
      <c r="N183" s="254"/>
      <c r="O183" s="254"/>
      <c r="P183" s="253"/>
      <c r="Q183" s="255"/>
      <c r="R183" s="250" t="str">
        <f ca="1">IF(ISERROR($V183),"",OFFSET('Smelter Look-up'!$C$4,$V183-4,0)&amp;"")</f>
        <v>United Precious Metal Refining, Inc.</v>
      </c>
      <c r="S183" s="264" t="str">
        <f t="shared" ca="1" si="7"/>
        <v>US</v>
      </c>
      <c r="T183" s="264" t="str">
        <f ca="1">IF(B183="","",IF(ISERROR(MATCH($J183,SorP!$B$1:$B$6230,0)),"",INDIRECT("'SorP'!$A$"&amp;MATCH($J183,SorP!$B$1:$B$6230,0))))</f>
        <v>US-NY</v>
      </c>
      <c r="U183" s="299"/>
      <c r="V183" s="300">
        <f ca="1">IF(C183="",NA(),MATCH($B183&amp;$C183,'Smelter Look-up'!$J:$J,0))</f>
        <v>254</v>
      </c>
      <c r="W183" s="301"/>
      <c r="X183" s="301">
        <f t="shared" ca="1" si="8"/>
        <v>0</v>
      </c>
      <c r="Y183" s="301"/>
      <c r="Z183" s="301"/>
      <c r="AB183" s="303" t="str">
        <f t="shared" ca="1" si="9"/>
        <v>GoldUnited Precious Metal Refining, Inc.</v>
      </c>
    </row>
    <row r="184" spans="1:28" s="302" customFormat="1" ht="38.25">
      <c r="A184" s="249" t="s">
        <v>1134</v>
      </c>
      <c r="B184" s="250" t="str">
        <f ca="1">IF(LEN(A184)=0,"",INDEX('Smelter Look-up'!$A:$A,MATCH($A184,'Smelter Look-up'!$E:$E,0)))</f>
        <v>Gold</v>
      </c>
      <c r="C184" s="256" t="str">
        <f ca="1">IF(LEN(A184)=0,"",INDEX('Smelter Look-up'!$C:$C,MATCH($A184,'Smelter Look-up'!$E:$E,0)))</f>
        <v>Valcambi S.A.</v>
      </c>
      <c r="D184" s="250"/>
      <c r="E184" s="250" t="str">
        <f ca="1">IF(ISERROR($V184),"",OFFSET('Smelter Look-up'!$D$4,$V184-4,0)&amp;"")</f>
        <v>SWITZERLAND</v>
      </c>
      <c r="F184" s="250" t="str">
        <f ca="1">IF(ISERROR($V184),"",OFFSET('Smelter Look-up'!$E$4,$V184-4,0))</f>
        <v>CID002003</v>
      </c>
      <c r="G184" s="250" t="str">
        <f ca="1">IF(C184=$X$4,"Enter smelter details", IF(ISERROR($V184),"",OFFSET('Smelter Look-up'!$F$4,$V184-4,0)))</f>
        <v>CFSI</v>
      </c>
      <c r="H184" s="251">
        <f ca="1">IF(ISERROR($V184),"",OFFSET('Smelter Look-up'!$G$4,$V184-4,0))</f>
        <v>0</v>
      </c>
      <c r="I184" s="252" t="str">
        <f ca="1">IF(ISERROR($V184),"",OFFSET('Smelter Look-up'!$H$4,$V184-4,0))</f>
        <v>Balerna</v>
      </c>
      <c r="J184" s="252" t="str">
        <f ca="1">IF(ISERROR($V184),"",OFFSET('Smelter Look-up'!$I$4,$V184-4,0))</f>
        <v>Ticino</v>
      </c>
      <c r="K184" s="254"/>
      <c r="L184" s="254"/>
      <c r="M184" s="254"/>
      <c r="N184" s="254"/>
      <c r="O184" s="254"/>
      <c r="P184" s="253"/>
      <c r="Q184" s="255"/>
      <c r="R184" s="250" t="str">
        <f ca="1">IF(ISERROR($V184),"",OFFSET('Smelter Look-up'!$C$4,$V184-4,0)&amp;"")</f>
        <v>Valcambi S.A.</v>
      </c>
      <c r="S184" s="264" t="str">
        <f t="shared" ca="1" si="7"/>
        <v>CH</v>
      </c>
      <c r="T184" s="264" t="str">
        <f ca="1">IF(B184="","",IF(ISERROR(MATCH($J184,SorP!$B$1:$B$6230,0)),"",INDIRECT("'SorP'!$A$"&amp;MATCH($J184,SorP!$B$1:$B$6230,0))))</f>
        <v>CH-TI</v>
      </c>
      <c r="U184" s="299"/>
      <c r="V184" s="300">
        <f ca="1">IF(C184="",NA(),MATCH($B184&amp;$C184,'Smelter Look-up'!$J:$J,0))</f>
        <v>256</v>
      </c>
      <c r="W184" s="301"/>
      <c r="X184" s="301">
        <f t="shared" ca="1" si="8"/>
        <v>0</v>
      </c>
      <c r="Y184" s="301"/>
      <c r="Z184" s="301"/>
      <c r="AB184" s="303" t="str">
        <f t="shared" ca="1" si="9"/>
        <v>GoldValcambi S.A.</v>
      </c>
    </row>
    <row r="185" spans="1:28" s="302" customFormat="1" ht="127.5">
      <c r="A185" s="249" t="s">
        <v>1886</v>
      </c>
      <c r="B185" s="250" t="str">
        <f ca="1">IF(LEN(A185)=0,"",INDEX('Smelter Look-up'!$A:$A,MATCH($A185,'Smelter Look-up'!$E:$E,0)))</f>
        <v>Tungsten</v>
      </c>
      <c r="C185" s="256" t="str">
        <f ca="1">IF(LEN(A185)=0,"",INDEX('Smelter Look-up'!$C:$C,MATCH($A185,'Smelter Look-up'!$E:$E,0)))</f>
        <v>Vietnam Youngsun Tungsten Industry Co., Ltd.</v>
      </c>
      <c r="D185" s="250"/>
      <c r="E185" s="250" t="str">
        <f ca="1">IF(ISERROR($V185),"",OFFSET('Smelter Look-up'!$D$4,$V185-4,0)&amp;"")</f>
        <v>VIET NAM</v>
      </c>
      <c r="F185" s="250" t="str">
        <f ca="1">IF(ISERROR($V185),"",OFFSET('Smelter Look-up'!$E$4,$V185-4,0))</f>
        <v>CID002011</v>
      </c>
      <c r="G185" s="250" t="str">
        <f ca="1">IF(C185=$X$4,"Enter smelter details", IF(ISERROR($V185),"",OFFSET('Smelter Look-up'!$F$4,$V185-4,0)))</f>
        <v>CFSI</v>
      </c>
      <c r="H185" s="251">
        <f ca="1">IF(ISERROR($V185),"",OFFSET('Smelter Look-up'!$G$4,$V185-4,0))</f>
        <v>0</v>
      </c>
      <c r="I185" s="252" t="str">
        <f ca="1">IF(ISERROR($V185),"",OFFSET('Smelter Look-up'!$H$4,$V185-4,0))</f>
        <v>Halong City</v>
      </c>
      <c r="J185" s="252" t="str">
        <f ca="1">IF(ISERROR($V185),"",OFFSET('Smelter Look-up'!$I$4,$V185-4,0))</f>
        <v>Quảng Ninh</v>
      </c>
      <c r="K185" s="254"/>
      <c r="L185" s="254"/>
      <c r="M185" s="254"/>
      <c r="N185" s="254"/>
      <c r="O185" s="254"/>
      <c r="P185" s="253"/>
      <c r="Q185" s="255"/>
      <c r="R185" s="250" t="str">
        <f ca="1">IF(ISERROR($V185),"",OFFSET('Smelter Look-up'!$C$4,$V185-4,0)&amp;"")</f>
        <v>Vietnam Youngsun Tungsten Industry Co., Ltd.</v>
      </c>
      <c r="S185" s="264" t="str">
        <f t="shared" ca="1" si="7"/>
        <v>VN</v>
      </c>
      <c r="T185" s="264" t="str">
        <f ca="1">IF(B185="","",IF(ISERROR(MATCH($J185,SorP!$B$1:$B$6230,0)),"",INDIRECT("'SorP'!$A$"&amp;MATCH($J185,SorP!$B$1:$B$6230,0))))</f>
        <v>VN-13</v>
      </c>
      <c r="U185" s="299"/>
      <c r="V185" s="300">
        <f ca="1">IF(C185="",NA(),MATCH($B185&amp;$C185,'Smelter Look-up'!$J:$J,0))</f>
        <v>559</v>
      </c>
      <c r="W185" s="301"/>
      <c r="X185" s="301">
        <f t="shared" ca="1" si="8"/>
        <v>0</v>
      </c>
      <c r="Y185" s="301"/>
      <c r="Z185" s="301"/>
      <c r="AB185" s="303" t="str">
        <f t="shared" ca="1" si="9"/>
        <v>TungstenVietnam Youngsun Tungsten Industry Co., Ltd.</v>
      </c>
    </row>
    <row r="186" spans="1:28" s="302" customFormat="1" ht="102">
      <c r="A186" s="249" t="s">
        <v>1135</v>
      </c>
      <c r="B186" s="250" t="str">
        <f ca="1">IF(LEN(A186)=0,"",INDEX('Smelter Look-up'!$A:$A,MATCH($A186,'Smelter Look-up'!$E:$E,0)))</f>
        <v>Gold</v>
      </c>
      <c r="C186" s="256" t="str">
        <f ca="1">IF(LEN(A186)=0,"",INDEX('Smelter Look-up'!$C:$C,MATCH($A186,'Smelter Look-up'!$E:$E,0)))</f>
        <v>Western Australian Mint (T/a The Perth Mint)</v>
      </c>
      <c r="D186" s="250"/>
      <c r="E186" s="250" t="str">
        <f ca="1">IF(ISERROR($V186),"",OFFSET('Smelter Look-up'!$D$4,$V186-4,0)&amp;"")</f>
        <v>AUSTRALIA</v>
      </c>
      <c r="F186" s="250" t="str">
        <f ca="1">IF(ISERROR($V186),"",OFFSET('Smelter Look-up'!$E$4,$V186-4,0))</f>
        <v>CID002030</v>
      </c>
      <c r="G186" s="250" t="str">
        <f ca="1">IF(C186=$X$4,"Enter smelter details", IF(ISERROR($V186),"",OFFSET('Smelter Look-up'!$F$4,$V186-4,0)))</f>
        <v>CFSI</v>
      </c>
      <c r="H186" s="251">
        <f ca="1">IF(ISERROR($V186),"",OFFSET('Smelter Look-up'!$G$4,$V186-4,0))</f>
        <v>0</v>
      </c>
      <c r="I186" s="252" t="str">
        <f ca="1">IF(ISERROR($V186),"",OFFSET('Smelter Look-up'!$H$4,$V186-4,0))</f>
        <v>Newburn</v>
      </c>
      <c r="J186" s="252" t="str">
        <f ca="1">IF(ISERROR($V186),"",OFFSET('Smelter Look-up'!$I$4,$V186-4,0))</f>
        <v>Western Australia</v>
      </c>
      <c r="K186" s="254"/>
      <c r="L186" s="254"/>
      <c r="M186" s="254"/>
      <c r="N186" s="254"/>
      <c r="O186" s="254"/>
      <c r="P186" s="253"/>
      <c r="Q186" s="255"/>
      <c r="R186" s="250" t="str">
        <f ca="1">IF(ISERROR($V186),"",OFFSET('Smelter Look-up'!$C$4,$V186-4,0)&amp;"")</f>
        <v>Western Australian Mint (T/a The Perth Mint)</v>
      </c>
      <c r="S186" s="264" t="str">
        <f t="shared" ca="1" si="7"/>
        <v>AU</v>
      </c>
      <c r="T186" s="264" t="str">
        <f ca="1">IF(B186="","",IF(ISERROR(MATCH($J186,SorP!$B$1:$B$6230,0)),"",INDIRECT("'SorP'!$A$"&amp;MATCH($J186,SorP!$B$1:$B$6230,0))))</f>
        <v>AU-WA</v>
      </c>
      <c r="U186" s="299"/>
      <c r="V186" s="300">
        <f ca="1">IF(C186="",NA(),MATCH($B186&amp;$C186,'Smelter Look-up'!$J:$J,0))</f>
        <v>257</v>
      </c>
      <c r="W186" s="301"/>
      <c r="X186" s="301">
        <f t="shared" ca="1" si="8"/>
        <v>0</v>
      </c>
      <c r="Y186" s="301"/>
      <c r="Z186" s="301"/>
      <c r="AB186" s="303" t="str">
        <f t="shared" ca="1" si="9"/>
        <v>GoldWestern Australian Mint (T/a The Perth Mint)</v>
      </c>
    </row>
    <row r="187" spans="1:28" s="302" customFormat="1" ht="76.5">
      <c r="A187" s="249" t="s">
        <v>1203</v>
      </c>
      <c r="B187" s="250" t="str">
        <f ca="1">IF(LEN(A187)=0,"",INDEX('Smelter Look-up'!$A:$A,MATCH($A187,'Smelter Look-up'!$E:$E,0)))</f>
        <v>Tin</v>
      </c>
      <c r="C187" s="256" t="str">
        <f ca="1">IF(LEN(A187)=0,"",INDEX('Smelter Look-up'!$C:$C,MATCH($A187,'Smelter Look-up'!$E:$E,0)))</f>
        <v>White Solder Metalurgia e Mineracao Ltda.</v>
      </c>
      <c r="D187" s="250"/>
      <c r="E187" s="250" t="str">
        <f ca="1">IF(ISERROR($V187),"",OFFSET('Smelter Look-up'!$D$4,$V187-4,0)&amp;"")</f>
        <v>BRAZIL</v>
      </c>
      <c r="F187" s="250" t="str">
        <f ca="1">IF(ISERROR($V187),"",OFFSET('Smelter Look-up'!$E$4,$V187-4,0))</f>
        <v>CID002036</v>
      </c>
      <c r="G187" s="250" t="str">
        <f ca="1">IF(C187=$X$4,"Enter smelter details", IF(ISERROR($V187),"",OFFSET('Smelter Look-up'!$F$4,$V187-4,0)))</f>
        <v>CFSI</v>
      </c>
      <c r="H187" s="251">
        <f ca="1">IF(ISERROR($V187),"",OFFSET('Smelter Look-up'!$G$4,$V187-4,0))</f>
        <v>0</v>
      </c>
      <c r="I187" s="252" t="str">
        <f ca="1">IF(ISERROR($V187),"",OFFSET('Smelter Look-up'!$H$4,$V187-4,0))</f>
        <v>Ariquemes</v>
      </c>
      <c r="J187" s="252" t="str">
        <f ca="1">IF(ISERROR($V187),"",OFFSET('Smelter Look-up'!$I$4,$V187-4,0))</f>
        <v>Rondônia</v>
      </c>
      <c r="K187" s="254"/>
      <c r="L187" s="254"/>
      <c r="M187" s="254"/>
      <c r="N187" s="254"/>
      <c r="O187" s="254"/>
      <c r="P187" s="253"/>
      <c r="Q187" s="255"/>
      <c r="R187" s="250" t="str">
        <f ca="1">IF(ISERROR($V187),"",OFFSET('Smelter Look-up'!$C$4,$V187-4,0)&amp;"")</f>
        <v>White Solder Metalurgia e Mineracao Ltda.</v>
      </c>
      <c r="S187" s="264" t="str">
        <f t="shared" ca="1" si="7"/>
        <v>BR</v>
      </c>
      <c r="T187" s="264" t="str">
        <f ca="1">IF(B187="","",IF(ISERROR(MATCH($J187,SorP!$B$1:$B$6230,0)),"",INDIRECT("'SorP'!$A$"&amp;MATCH($J187,SorP!$B$1:$B$6230,0))))</f>
        <v>BR-RO</v>
      </c>
      <c r="U187" s="299"/>
      <c r="V187" s="300">
        <f ca="1">IF(C187="",NA(),MATCH($B187&amp;$C187,'Smelter Look-up'!$J:$J,0))</f>
        <v>486</v>
      </c>
      <c r="W187" s="301"/>
      <c r="X187" s="301">
        <f t="shared" ca="1" si="8"/>
        <v>0</v>
      </c>
      <c r="Y187" s="301"/>
      <c r="Z187" s="301"/>
      <c r="AB187" s="303" t="str">
        <f t="shared" ca="1" si="9"/>
        <v>TinWhite Solder Metalurgia e Mineracao Ltda.</v>
      </c>
    </row>
    <row r="188" spans="1:28" s="302" customFormat="1" ht="89.25">
      <c r="A188" s="249" t="s">
        <v>1218</v>
      </c>
      <c r="B188" s="250" t="str">
        <f ca="1">IF(LEN(A188)=0,"",INDEX('Smelter Look-up'!$A:$A,MATCH($A188,'Smelter Look-up'!$E:$E,0)))</f>
        <v>Tungsten</v>
      </c>
      <c r="C188" s="256" t="str">
        <f ca="1">IF(LEN(A188)=0,"",INDEX('Smelter Look-up'!$C:$C,MATCH($A188,'Smelter Look-up'!$E:$E,0)))</f>
        <v>Wolfram Bergbau und Hutten AG</v>
      </c>
      <c r="D188" s="250"/>
      <c r="E188" s="250" t="str">
        <f ca="1">IF(ISERROR($V188),"",OFFSET('Smelter Look-up'!$D$4,$V188-4,0)&amp;"")</f>
        <v>AUSTRIA</v>
      </c>
      <c r="F188" s="250" t="str">
        <f ca="1">IF(ISERROR($V188),"",OFFSET('Smelter Look-up'!$E$4,$V188-4,0))</f>
        <v>CID002044</v>
      </c>
      <c r="G188" s="250" t="str">
        <f ca="1">IF(C188=$X$4,"Enter smelter details", IF(ISERROR($V188),"",OFFSET('Smelter Look-up'!$F$4,$V188-4,0)))</f>
        <v>CFSI</v>
      </c>
      <c r="H188" s="251">
        <f ca="1">IF(ISERROR($V188),"",OFFSET('Smelter Look-up'!$G$4,$V188-4,0))</f>
        <v>0</v>
      </c>
      <c r="I188" s="252" t="str">
        <f ca="1">IF(ISERROR($V188),"",OFFSET('Smelter Look-up'!$H$4,$V188-4,0))</f>
        <v>St. Martin i-S</v>
      </c>
      <c r="J188" s="252" t="str">
        <f ca="1">IF(ISERROR($V188),"",OFFSET('Smelter Look-up'!$I$4,$V188-4,0))</f>
        <v>Steiermark</v>
      </c>
      <c r="K188" s="254"/>
      <c r="L188" s="254"/>
      <c r="M188" s="254"/>
      <c r="N188" s="254"/>
      <c r="O188" s="254"/>
      <c r="P188" s="253"/>
      <c r="Q188" s="255"/>
      <c r="R188" s="250" t="str">
        <f ca="1">IF(ISERROR($V188),"",OFFSET('Smelter Look-up'!$C$4,$V188-4,0)&amp;"")</f>
        <v>Wolfram Bergbau und Hutten AG</v>
      </c>
      <c r="S188" s="264" t="str">
        <f t="shared" ca="1" si="7"/>
        <v>AT</v>
      </c>
      <c r="T188" s="264" t="str">
        <f ca="1">IF(B188="","",IF(ISERROR(MATCH($J188,SorP!$B$1:$B$6230,0)),"",INDIRECT("'SorP'!$A$"&amp;MATCH($J188,SorP!$B$1:$B$6230,0))))</f>
        <v>AT-6</v>
      </c>
      <c r="U188" s="299"/>
      <c r="V188" s="300">
        <f ca="1">IF(C188="",NA(),MATCH($B188&amp;$C188,'Smelter Look-up'!$J:$J,0))</f>
        <v>562</v>
      </c>
      <c r="W188" s="301"/>
      <c r="X188" s="301">
        <f t="shared" ca="1" si="8"/>
        <v>0</v>
      </c>
      <c r="Y188" s="301"/>
      <c r="Z188" s="301"/>
      <c r="AB188" s="303" t="str">
        <f t="shared" ca="1" si="9"/>
        <v>TungstenWolfram Bergbau und Hutten AG</v>
      </c>
    </row>
    <row r="189" spans="1:28" s="302" customFormat="1" ht="63.75">
      <c r="A189" s="249" t="s">
        <v>1219</v>
      </c>
      <c r="B189" s="250" t="str">
        <f ca="1">IF(LEN(A189)=0,"",INDEX('Smelter Look-up'!$A:$A,MATCH($A189,'Smelter Look-up'!$E:$E,0)))</f>
        <v>Tungsten</v>
      </c>
      <c r="C189" s="256" t="str">
        <f ca="1">IF(LEN(A189)=0,"",INDEX('Smelter Look-up'!$C:$C,MATCH($A189,'Smelter Look-up'!$E:$E,0)))</f>
        <v>Xiamen Tungsten Co., Ltd.</v>
      </c>
      <c r="D189" s="250"/>
      <c r="E189" s="250" t="str">
        <f ca="1">IF(ISERROR($V189),"",OFFSET('Smelter Look-up'!$D$4,$V189-4,0)&amp;"")</f>
        <v>CHINA</v>
      </c>
      <c r="F189" s="250" t="str">
        <f ca="1">IF(ISERROR($V189),"",OFFSET('Smelter Look-up'!$E$4,$V189-4,0))</f>
        <v>CID002082</v>
      </c>
      <c r="G189" s="250" t="str">
        <f ca="1">IF(C189=$X$4,"Enter smelter details", IF(ISERROR($V189),"",OFFSET('Smelter Look-up'!$F$4,$V189-4,0)))</f>
        <v>CFSI</v>
      </c>
      <c r="H189" s="251">
        <f ca="1">IF(ISERROR($V189),"",OFFSET('Smelter Look-up'!$G$4,$V189-4,0))</f>
        <v>0</v>
      </c>
      <c r="I189" s="252" t="str">
        <f ca="1">IF(ISERROR($V189),"",OFFSET('Smelter Look-up'!$H$4,$V189-4,0))</f>
        <v>Xiamen</v>
      </c>
      <c r="J189" s="252" t="str">
        <f ca="1">IF(ISERROR($V189),"",OFFSET('Smelter Look-up'!$I$4,$V189-4,0))</f>
        <v>Fujian</v>
      </c>
      <c r="K189" s="254"/>
      <c r="L189" s="254"/>
      <c r="M189" s="254"/>
      <c r="N189" s="254"/>
      <c r="O189" s="254"/>
      <c r="P189" s="253"/>
      <c r="Q189" s="255"/>
      <c r="R189" s="250" t="str">
        <f ca="1">IF(ISERROR($V189),"",OFFSET('Smelter Look-up'!$C$4,$V189-4,0)&amp;"")</f>
        <v>Xiamen Tungsten Co., Ltd.</v>
      </c>
      <c r="S189" s="264" t="str">
        <f t="shared" ca="1" si="7"/>
        <v>CN</v>
      </c>
      <c r="T189" s="264" t="str">
        <f ca="1">IF(B189="","",IF(ISERROR(MATCH($J189,SorP!$B$1:$B$6230,0)),"",INDIRECT("'SorP'!$A$"&amp;MATCH($J189,SorP!$B$1:$B$6230,0))))</f>
        <v>CN-35</v>
      </c>
      <c r="U189" s="299"/>
      <c r="V189" s="300">
        <f ca="1">IF(C189="",NA(),MATCH($B189&amp;$C189,'Smelter Look-up'!$J:$J,0))</f>
        <v>567</v>
      </c>
      <c r="W189" s="301"/>
      <c r="X189" s="301">
        <f t="shared" ca="1" si="8"/>
        <v>0</v>
      </c>
      <c r="Y189" s="301"/>
      <c r="Z189" s="301"/>
      <c r="AB189" s="303" t="str">
        <f t="shared" ca="1" si="9"/>
        <v>TungstenXiamen Tungsten Co., Ltd.</v>
      </c>
    </row>
    <row r="190" spans="1:28" s="302" customFormat="1" ht="102">
      <c r="A190" s="249" t="s">
        <v>1221</v>
      </c>
      <c r="B190" s="250" t="str">
        <f ca="1">IF(LEN(A190)=0,"",INDEX('Smelter Look-up'!$A:$A,MATCH($A190,'Smelter Look-up'!$E:$E,0)))</f>
        <v>Tungsten</v>
      </c>
      <c r="C190" s="256" t="str">
        <f ca="1">IF(LEN(A190)=0,"",INDEX('Smelter Look-up'!$C:$C,MATCH($A190,'Smelter Look-up'!$E:$E,0)))</f>
        <v>Xinhai Rendan Shaoguan Tungsten Co., Ltd.</v>
      </c>
      <c r="D190" s="250"/>
      <c r="E190" s="250" t="str">
        <f ca="1">IF(ISERROR($V190),"",OFFSET('Smelter Look-up'!$D$4,$V190-4,0)&amp;"")</f>
        <v>CHINA</v>
      </c>
      <c r="F190" s="250" t="str">
        <f ca="1">IF(ISERROR($V190),"",OFFSET('Smelter Look-up'!$E$4,$V190-4,0))</f>
        <v>CID002095</v>
      </c>
      <c r="G190" s="250" t="str">
        <f ca="1">IF(C190=$X$4,"Enter smelter details", IF(ISERROR($V190),"",OFFSET('Smelter Look-up'!$F$4,$V190-4,0)))</f>
        <v>CFSI</v>
      </c>
      <c r="H190" s="251">
        <f ca="1">IF(ISERROR($V190),"",OFFSET('Smelter Look-up'!$G$4,$V190-4,0))</f>
        <v>0</v>
      </c>
      <c r="I190" s="252" t="str">
        <f ca="1">IF(ISERROR($V190),"",OFFSET('Smelter Look-up'!$H$4,$V190-4,0))</f>
        <v>Shaoguan</v>
      </c>
      <c r="J190" s="252" t="str">
        <f ca="1">IF(ISERROR($V190),"",OFFSET('Smelter Look-up'!$I$4,$V190-4,0))</f>
        <v>Guangdong</v>
      </c>
      <c r="K190" s="254"/>
      <c r="L190" s="254"/>
      <c r="M190" s="254"/>
      <c r="N190" s="254"/>
      <c r="O190" s="254"/>
      <c r="P190" s="253"/>
      <c r="Q190" s="255"/>
      <c r="R190" s="250" t="str">
        <f ca="1">IF(ISERROR($V190),"",OFFSET('Smelter Look-up'!$C$4,$V190-4,0)&amp;"")</f>
        <v>Xinhai Rendan Shaoguan Tungsten Co., Ltd.</v>
      </c>
      <c r="S190" s="264" t="str">
        <f t="shared" ca="1" si="7"/>
        <v>CN</v>
      </c>
      <c r="T190" s="264" t="str">
        <f ca="1">IF(B190="","",IF(ISERROR(MATCH($J190,SorP!$B$1:$B$6230,0)),"",INDIRECT("'SorP'!$A$"&amp;MATCH($J190,SorP!$B$1:$B$6230,0))))</f>
        <v>CN-44</v>
      </c>
      <c r="U190" s="299"/>
      <c r="V190" s="300">
        <f ca="1">IF(C190="",NA(),MATCH($B190&amp;$C190,'Smelter Look-up'!$J:$J,0))</f>
        <v>569</v>
      </c>
      <c r="W190" s="301"/>
      <c r="X190" s="301">
        <f t="shared" ca="1" si="8"/>
        <v>0</v>
      </c>
      <c r="Y190" s="301"/>
      <c r="Z190" s="301"/>
      <c r="AB190" s="303" t="str">
        <f t="shared" ca="1" si="9"/>
        <v>TungstenXinhai Rendan Shaoguan Tungsten Co., Ltd.</v>
      </c>
    </row>
    <row r="191" spans="1:28" s="302" customFormat="1" ht="51">
      <c r="A191" s="249" t="s">
        <v>1136</v>
      </c>
      <c r="B191" s="250" t="str">
        <f ca="1">IF(LEN(A191)=0,"",INDEX('Smelter Look-up'!$A:$A,MATCH($A191,'Smelter Look-up'!$E:$E,0)))</f>
        <v>Gold</v>
      </c>
      <c r="C191" s="256" t="str">
        <f ca="1">IF(LEN(A191)=0,"",INDEX('Smelter Look-up'!$C:$C,MATCH($A191,'Smelter Look-up'!$E:$E,0)))</f>
        <v>Yamakin Co., Ltd.</v>
      </c>
      <c r="D191" s="250"/>
      <c r="E191" s="250" t="str">
        <f ca="1">IF(ISERROR($V191),"",OFFSET('Smelter Look-up'!$D$4,$V191-4,0)&amp;"")</f>
        <v>JAPAN</v>
      </c>
      <c r="F191" s="250" t="str">
        <f ca="1">IF(ISERROR($V191),"",OFFSET('Smelter Look-up'!$E$4,$V191-4,0))</f>
        <v>CID002100</v>
      </c>
      <c r="G191" s="250" t="str">
        <f ca="1">IF(C191=$X$4,"Enter smelter details", IF(ISERROR($V191),"",OFFSET('Smelter Look-up'!$F$4,$V191-4,0)))</f>
        <v>CFSI</v>
      </c>
      <c r="H191" s="251">
        <f ca="1">IF(ISERROR($V191),"",OFFSET('Smelter Look-up'!$G$4,$V191-4,0))</f>
        <v>0</v>
      </c>
      <c r="I191" s="252" t="str">
        <f ca="1">IF(ISERROR($V191),"",OFFSET('Smelter Look-up'!$H$4,$V191-4,0))</f>
        <v>Konan</v>
      </c>
      <c r="J191" s="252" t="str">
        <f ca="1">IF(ISERROR($V191),"",OFFSET('Smelter Look-up'!$I$4,$V191-4,0))</f>
        <v>Kochi</v>
      </c>
      <c r="K191" s="254"/>
      <c r="L191" s="254"/>
      <c r="M191" s="254"/>
      <c r="N191" s="254"/>
      <c r="O191" s="254"/>
      <c r="P191" s="253"/>
      <c r="Q191" s="255"/>
      <c r="R191" s="250" t="str">
        <f ca="1">IF(ISERROR($V191),"",OFFSET('Smelter Look-up'!$C$4,$V191-4,0)&amp;"")</f>
        <v>Yamakin Co., Ltd.</v>
      </c>
      <c r="S191" s="264" t="str">
        <f t="shared" ca="1" si="7"/>
        <v>JP</v>
      </c>
      <c r="T191" s="264" t="str">
        <f ca="1">IF(B191="","",IF(ISERROR(MATCH($J191,SorP!$B$1:$B$6230,0)),"",INDIRECT("'SorP'!$A$"&amp;MATCH($J191,SorP!$B$1:$B$6230,0))))</f>
        <v>JP-39</v>
      </c>
      <c r="U191" s="299"/>
      <c r="V191" s="300">
        <f ca="1">IF(C191="",NA(),MATCH($B191&amp;$C191,'Smelter Look-up'!$J:$J,0))</f>
        <v>261</v>
      </c>
      <c r="W191" s="301"/>
      <c r="X191" s="301">
        <f t="shared" ca="1" si="8"/>
        <v>0</v>
      </c>
      <c r="Y191" s="301"/>
      <c r="Z191" s="301"/>
      <c r="AB191" s="303" t="str">
        <f t="shared" ca="1" si="9"/>
        <v>GoldYamakin Co., Ltd.</v>
      </c>
    </row>
    <row r="192" spans="1:28" s="302" customFormat="1" ht="63.75">
      <c r="A192" s="249" t="s">
        <v>1137</v>
      </c>
      <c r="B192" s="250" t="str">
        <f ca="1">IF(LEN(A192)=0,"",INDEX('Smelter Look-up'!$A:$A,MATCH($A192,'Smelter Look-up'!$E:$E,0)))</f>
        <v>Gold</v>
      </c>
      <c r="C192" s="256" t="str">
        <f ca="1">IF(LEN(A192)=0,"",INDEX('Smelter Look-up'!$C:$C,MATCH($A192,'Smelter Look-up'!$E:$E,0)))</f>
        <v>Yokohama Metal Co., Ltd.</v>
      </c>
      <c r="D192" s="250"/>
      <c r="E192" s="250" t="str">
        <f ca="1">IF(ISERROR($V192),"",OFFSET('Smelter Look-up'!$D$4,$V192-4,0)&amp;"")</f>
        <v>JAPAN</v>
      </c>
      <c r="F192" s="250" t="str">
        <f ca="1">IF(ISERROR($V192),"",OFFSET('Smelter Look-up'!$E$4,$V192-4,0))</f>
        <v>CID002129</v>
      </c>
      <c r="G192" s="250" t="str">
        <f ca="1">IF(C192=$X$4,"Enter smelter details", IF(ISERROR($V192),"",OFFSET('Smelter Look-up'!$F$4,$V192-4,0)))</f>
        <v>CFSI</v>
      </c>
      <c r="H192" s="251">
        <f ca="1">IF(ISERROR($V192),"",OFFSET('Smelter Look-up'!$G$4,$V192-4,0))</f>
        <v>0</v>
      </c>
      <c r="I192" s="252" t="str">
        <f ca="1">IF(ISERROR($V192),"",OFFSET('Smelter Look-up'!$H$4,$V192-4,0))</f>
        <v>Sagamihara</v>
      </c>
      <c r="J192" s="252" t="str">
        <f ca="1">IF(ISERROR($V192),"",OFFSET('Smelter Look-up'!$I$4,$V192-4,0))</f>
        <v>Kanagawa</v>
      </c>
      <c r="K192" s="254"/>
      <c r="L192" s="254"/>
      <c r="M192" s="254"/>
      <c r="N192" s="254"/>
      <c r="O192" s="254"/>
      <c r="P192" s="253"/>
      <c r="Q192" s="255"/>
      <c r="R192" s="250" t="str">
        <f ca="1">IF(ISERROR($V192),"",OFFSET('Smelter Look-up'!$C$4,$V192-4,0)&amp;"")</f>
        <v>Yokohama Metal Co., Ltd.</v>
      </c>
      <c r="S192" s="264" t="str">
        <f t="shared" ca="1" si="7"/>
        <v>JP</v>
      </c>
      <c r="T192" s="264" t="str">
        <f ca="1">IF(B192="","",IF(ISERROR(MATCH($J192,SorP!$B$1:$B$6230,0)),"",INDIRECT("'SorP'!$A$"&amp;MATCH($J192,SorP!$B$1:$B$6230,0))))</f>
        <v>JP-14</v>
      </c>
      <c r="U192" s="299"/>
      <c r="V192" s="300">
        <f ca="1">IF(C192="",NA(),MATCH($B192&amp;$C192,'Smelter Look-up'!$J:$J,0))</f>
        <v>266</v>
      </c>
      <c r="W192" s="301"/>
      <c r="X192" s="301">
        <f t="shared" ca="1" si="8"/>
        <v>0</v>
      </c>
      <c r="Y192" s="301"/>
      <c r="Z192" s="301"/>
      <c r="AB192" s="303" t="str">
        <f t="shared" ca="1" si="9"/>
        <v>GoldYokohama Metal Co., Ltd.</v>
      </c>
    </row>
    <row r="193" spans="1:28" s="302" customFormat="1" ht="102">
      <c r="A193" s="249" t="s">
        <v>1204</v>
      </c>
      <c r="B193" s="250" t="str">
        <f ca="1">IF(LEN(A193)=0,"",INDEX('Smelter Look-up'!$A:$A,MATCH($A193,'Smelter Look-up'!$E:$E,0)))</f>
        <v>Tin</v>
      </c>
      <c r="C193" s="256" t="str">
        <f ca="1">IF(LEN(A193)=0,"",INDEX('Smelter Look-up'!$C:$C,MATCH($A193,'Smelter Look-up'!$E:$E,0)))</f>
        <v>Yunnan Chengfeng Non-ferrous Metals Co., Ltd.</v>
      </c>
      <c r="D193" s="250"/>
      <c r="E193" s="250" t="str">
        <f ca="1">IF(ISERROR($V193),"",OFFSET('Smelter Look-up'!$D$4,$V193-4,0)&amp;"")</f>
        <v>CHINA</v>
      </c>
      <c r="F193" s="250" t="str">
        <f ca="1">IF(ISERROR($V193),"",OFFSET('Smelter Look-up'!$E$4,$V193-4,0))</f>
        <v>CID002158</v>
      </c>
      <c r="G193" s="250" t="str">
        <f ca="1">IF(C193=$X$4,"Enter smelter details", IF(ISERROR($V193),"",OFFSET('Smelter Look-up'!$F$4,$V193-4,0)))</f>
        <v>CFSI</v>
      </c>
      <c r="H193" s="251">
        <f ca="1">IF(ISERROR($V193),"",OFFSET('Smelter Look-up'!$G$4,$V193-4,0))</f>
        <v>0</v>
      </c>
      <c r="I193" s="252" t="str">
        <f ca="1">IF(ISERROR($V193),"",OFFSET('Smelter Look-up'!$H$4,$V193-4,0))</f>
        <v>Gejiu</v>
      </c>
      <c r="J193" s="252" t="str">
        <f ca="1">IF(ISERROR($V193),"",OFFSET('Smelter Look-up'!$I$4,$V193-4,0))</f>
        <v>Yunnan</v>
      </c>
      <c r="K193" s="254"/>
      <c r="L193" s="254"/>
      <c r="M193" s="254"/>
      <c r="N193" s="254"/>
      <c r="O193" s="254"/>
      <c r="P193" s="253"/>
      <c r="Q193" s="255"/>
      <c r="R193" s="250" t="str">
        <f ca="1">IF(ISERROR($V193),"",OFFSET('Smelter Look-up'!$C$4,$V193-4,0)&amp;"")</f>
        <v>Yunnan Chengfeng Non-ferrous Metals Co., Ltd.</v>
      </c>
      <c r="S193" s="264" t="str">
        <f t="shared" ca="1" si="7"/>
        <v>CN</v>
      </c>
      <c r="T193" s="264" t="str">
        <f ca="1">IF(B193="","",IF(ISERROR(MATCH($J193,SorP!$B$1:$B$6230,0)),"",INDIRECT("'SorP'!$A$"&amp;MATCH($J193,SorP!$B$1:$B$6230,0))))</f>
        <v>CN-53</v>
      </c>
      <c r="U193" s="299"/>
      <c r="V193" s="300">
        <f ca="1">IF(C193="",NA(),MATCH($B193&amp;$C193,'Smelter Look-up'!$J:$J,0))</f>
        <v>494</v>
      </c>
      <c r="W193" s="301"/>
      <c r="X193" s="301">
        <f t="shared" ca="1" si="8"/>
        <v>0</v>
      </c>
      <c r="Y193" s="301"/>
      <c r="Z193" s="301"/>
      <c r="AB193" s="303" t="str">
        <f t="shared" ca="1" si="9"/>
        <v>TinYunnan Chengfeng Non-ferrous Metals Co., Ltd.</v>
      </c>
    </row>
    <row r="194" spans="1:28" s="302" customFormat="1" ht="63.75">
      <c r="A194" s="249" t="s">
        <v>1205</v>
      </c>
      <c r="B194" s="250" t="str">
        <f ca="1">IF(LEN(A194)=0,"",INDEX('Smelter Look-up'!$A:$A,MATCH($A194,'Smelter Look-up'!$E:$E,0)))</f>
        <v>Tin</v>
      </c>
      <c r="C194" s="256" t="str">
        <f ca="1">IF(LEN(A194)=0,"",INDEX('Smelter Look-up'!$C:$C,MATCH($A194,'Smelter Look-up'!$E:$E,0)))</f>
        <v>Yunnan Tin Company Limited</v>
      </c>
      <c r="D194" s="250"/>
      <c r="E194" s="250" t="str">
        <f ca="1">IF(ISERROR($V194),"",OFFSET('Smelter Look-up'!$D$4,$V194-4,0)&amp;"")</f>
        <v>CHINA</v>
      </c>
      <c r="F194" s="250" t="str">
        <f ca="1">IF(ISERROR($V194),"",OFFSET('Smelter Look-up'!$E$4,$V194-4,0))</f>
        <v>CID002180</v>
      </c>
      <c r="G194" s="250" t="str">
        <f ca="1">IF(C194=$X$4,"Enter smelter details", IF(ISERROR($V194),"",OFFSET('Smelter Look-up'!$F$4,$V194-4,0)))</f>
        <v>CFSI</v>
      </c>
      <c r="H194" s="251">
        <f ca="1">IF(ISERROR($V194),"",OFFSET('Smelter Look-up'!$G$4,$V194-4,0))</f>
        <v>0</v>
      </c>
      <c r="I194" s="252" t="str">
        <f ca="1">IF(ISERROR($V194),"",OFFSET('Smelter Look-up'!$H$4,$V194-4,0))</f>
        <v>Gejiu</v>
      </c>
      <c r="J194" s="252" t="str">
        <f ca="1">IF(ISERROR($V194),"",OFFSET('Smelter Look-up'!$I$4,$V194-4,0))</f>
        <v>Yunnan</v>
      </c>
      <c r="K194" s="254"/>
      <c r="L194" s="254"/>
      <c r="M194" s="254"/>
      <c r="N194" s="254"/>
      <c r="O194" s="254"/>
      <c r="P194" s="253"/>
      <c r="Q194" s="255"/>
      <c r="R194" s="250" t="str">
        <f ca="1">IF(ISERROR($V194),"",OFFSET('Smelter Look-up'!$C$4,$V194-4,0)&amp;"")</f>
        <v>Yunnan Tin Company Limited</v>
      </c>
      <c r="S194" s="264" t="str">
        <f t="shared" ca="1" si="7"/>
        <v>CN</v>
      </c>
      <c r="T194" s="264" t="str">
        <f ca="1">IF(B194="","",IF(ISERROR(MATCH($J194,SorP!$B$1:$B$6230,0)),"",INDIRECT("'SorP'!$A$"&amp;MATCH($J194,SorP!$B$1:$B$6230,0))))</f>
        <v>CN-53</v>
      </c>
      <c r="U194" s="299"/>
      <c r="V194" s="300">
        <f ca="1">IF(C194="",NA(),MATCH($B194&amp;$C194,'Smelter Look-up'!$J:$J,0))</f>
        <v>498</v>
      </c>
      <c r="W194" s="301"/>
      <c r="X194" s="301">
        <f t="shared" ca="1" si="8"/>
        <v>0</v>
      </c>
      <c r="Y194" s="301"/>
      <c r="Z194" s="301"/>
      <c r="AB194" s="303" t="str">
        <f t="shared" ca="1" si="9"/>
        <v>TinYunnan Tin Company Limited</v>
      </c>
    </row>
    <row r="195" spans="1:28" s="302" customFormat="1" ht="114.75">
      <c r="A195" s="249" t="s">
        <v>1139</v>
      </c>
      <c r="B195" s="250" t="str">
        <f ca="1">IF(LEN(A195)=0,"",INDEX('Smelter Look-up'!$A:$A,MATCH($A195,'Smelter Look-up'!$E:$E,0)))</f>
        <v>Gold</v>
      </c>
      <c r="C195" s="256" t="str">
        <f ca="1">IF(LEN(A195)=0,"",INDEX('Smelter Look-up'!$C:$C,MATCH($A195,'Smelter Look-up'!$E:$E,0)))</f>
        <v>Zhongyuan Gold Smelter of Zhongjin Gold Corporation</v>
      </c>
      <c r="D195" s="250"/>
      <c r="E195" s="250" t="str">
        <f ca="1">IF(ISERROR($V195),"",OFFSET('Smelter Look-up'!$D$4,$V195-4,0)&amp;"")</f>
        <v>CHINA</v>
      </c>
      <c r="F195" s="250" t="str">
        <f ca="1">IF(ISERROR($V195),"",OFFSET('Smelter Look-up'!$E$4,$V195-4,0))</f>
        <v>CID002224</v>
      </c>
      <c r="G195" s="250" t="str">
        <f ca="1">IF(C195=$X$4,"Enter smelter details", IF(ISERROR($V195),"",OFFSET('Smelter Look-up'!$F$4,$V195-4,0)))</f>
        <v>CFSI</v>
      </c>
      <c r="H195" s="251">
        <f ca="1">IF(ISERROR($V195),"",OFFSET('Smelter Look-up'!$G$4,$V195-4,0))</f>
        <v>0</v>
      </c>
      <c r="I195" s="252" t="str">
        <f ca="1">IF(ISERROR($V195),"",OFFSET('Smelter Look-up'!$H$4,$V195-4,0))</f>
        <v>Sanmenxia</v>
      </c>
      <c r="J195" s="252" t="str">
        <f ca="1">IF(ISERROR($V195),"",OFFSET('Smelter Look-up'!$I$4,$V195-4,0))</f>
        <v>Henan</v>
      </c>
      <c r="K195" s="254"/>
      <c r="L195" s="254"/>
      <c r="M195" s="254"/>
      <c r="N195" s="254"/>
      <c r="O195" s="254"/>
      <c r="P195" s="253"/>
      <c r="Q195" s="255"/>
      <c r="R195" s="250" t="str">
        <f ca="1">IF(ISERROR($V195),"",OFFSET('Smelter Look-up'!$C$4,$V195-4,0)&amp;"")</f>
        <v>Zhongyuan Gold Smelter of Zhongjin Gold Corporation</v>
      </c>
      <c r="S195" s="264" t="str">
        <f t="shared" ca="1" si="7"/>
        <v>CN</v>
      </c>
      <c r="T195" s="264" t="str">
        <f ca="1">IF(B195="","",IF(ISERROR(MATCH($J195,SorP!$B$1:$B$6230,0)),"",INDIRECT("'SorP'!$A$"&amp;MATCH($J195,SorP!$B$1:$B$6230,0))))</f>
        <v>CN-41</v>
      </c>
      <c r="U195" s="299"/>
      <c r="V195" s="300">
        <f ca="1">IF(C195="",NA(),MATCH($B195&amp;$C195,'Smelter Look-up'!$J:$J,0))</f>
        <v>276</v>
      </c>
      <c r="W195" s="301"/>
      <c r="X195" s="301">
        <f t="shared" ca="1" si="8"/>
        <v>0</v>
      </c>
      <c r="Y195" s="301"/>
      <c r="Z195" s="301"/>
      <c r="AB195" s="303" t="str">
        <f t="shared" ca="1" si="9"/>
        <v>GoldZhongyuan Gold Smelter of Zhongjin Gold Corporation</v>
      </c>
    </row>
    <row r="196" spans="1:28" s="302" customFormat="1" ht="102">
      <c r="A196" s="249" t="s">
        <v>1140</v>
      </c>
      <c r="B196" s="250" t="str">
        <f ca="1">IF(LEN(A196)=0,"",INDEX('Smelter Look-up'!$A:$A,MATCH($A196,'Smelter Look-up'!$E:$E,0)))</f>
        <v>Gold</v>
      </c>
      <c r="C196" s="256" t="str">
        <f ca="1">IF(LEN(A196)=0,"",INDEX('Smelter Look-up'!$C:$C,MATCH($A196,'Smelter Look-up'!$E:$E,0)))</f>
        <v>Gold Refinery of Zijin Mining Group Co., Ltd.</v>
      </c>
      <c r="D196" s="250"/>
      <c r="E196" s="250" t="str">
        <f ca="1">IF(ISERROR($V196),"",OFFSET('Smelter Look-up'!$D$4,$V196-4,0)&amp;"")</f>
        <v>CHINA</v>
      </c>
      <c r="F196" s="250" t="str">
        <f ca="1">IF(ISERROR($V196),"",OFFSET('Smelter Look-up'!$E$4,$V196-4,0))</f>
        <v>CID002243</v>
      </c>
      <c r="G196" s="250" t="str">
        <f ca="1">IF(C196=$X$4,"Enter smelter details", IF(ISERROR($V196),"",OFFSET('Smelter Look-up'!$F$4,$V196-4,0)))</f>
        <v>CFSI</v>
      </c>
      <c r="H196" s="251">
        <f ca="1">IF(ISERROR($V196),"",OFFSET('Smelter Look-up'!$G$4,$V196-4,0))</f>
        <v>0</v>
      </c>
      <c r="I196" s="252" t="str">
        <f ca="1">IF(ISERROR($V196),"",OFFSET('Smelter Look-up'!$H$4,$V196-4,0))</f>
        <v>Shanghang</v>
      </c>
      <c r="J196" s="252" t="str">
        <f ca="1">IF(ISERROR($V196),"",OFFSET('Smelter Look-up'!$I$4,$V196-4,0))</f>
        <v>Fujian</v>
      </c>
      <c r="K196" s="254"/>
      <c r="L196" s="254"/>
      <c r="M196" s="254"/>
      <c r="N196" s="254"/>
      <c r="O196" s="254"/>
      <c r="P196" s="253"/>
      <c r="Q196" s="255"/>
      <c r="R196" s="250" t="str">
        <f ca="1">IF(ISERROR($V196),"",OFFSET('Smelter Look-up'!$C$4,$V196-4,0)&amp;"")</f>
        <v>Gold Refinery of Zijin Mining Group Co., Ltd.</v>
      </c>
      <c r="S196" s="264" t="str">
        <f t="shared" ca="1" si="7"/>
        <v>CN</v>
      </c>
      <c r="T196" s="264" t="str">
        <f ca="1">IF(B196="","",IF(ISERROR(MATCH($J196,SorP!$B$1:$B$6230,0)),"",INDIRECT("'SorP'!$A$"&amp;MATCH($J196,SorP!$B$1:$B$6230,0))))</f>
        <v>CN-35</v>
      </c>
      <c r="U196" s="299"/>
      <c r="V196" s="300">
        <f ca="1">IF(C196="",NA(),MATCH($B196&amp;$C196,'Smelter Look-up'!$J:$J,0))</f>
        <v>74</v>
      </c>
      <c r="W196" s="301"/>
      <c r="X196" s="301">
        <f t="shared" ca="1" si="8"/>
        <v>0</v>
      </c>
      <c r="Y196" s="301"/>
      <c r="Z196" s="301"/>
      <c r="AB196" s="303" t="str">
        <f t="shared" ca="1" si="9"/>
        <v>GoldGold Refinery of Zijin Mining Group Co., Ltd.</v>
      </c>
    </row>
    <row r="197" spans="1:28" s="302" customFormat="1" ht="38.25">
      <c r="A197" s="249" t="s">
        <v>3260</v>
      </c>
      <c r="B197" s="250" t="str">
        <f ca="1">IF(LEN(A197)=0,"",INDEX('Smelter Look-up'!$A:$A,MATCH($A197,'Smelter Look-up'!$E:$E,0)))</f>
        <v>Gold</v>
      </c>
      <c r="C197" s="256" t="str">
        <f ca="1">IF(LEN(A197)=0,"",INDEX('Smelter Look-up'!$C:$C,MATCH($A197,'Smelter Look-up'!$E:$E,0)))</f>
        <v>Morris and Watson</v>
      </c>
      <c r="D197" s="250"/>
      <c r="E197" s="250" t="str">
        <f ca="1">IF(ISERROR($V197),"",OFFSET('Smelter Look-up'!$D$4,$V197-4,0)&amp;"")</f>
        <v>NEW ZEALAND</v>
      </c>
      <c r="F197" s="250" t="str">
        <f ca="1">IF(ISERROR($V197),"",OFFSET('Smelter Look-up'!$E$4,$V197-4,0))</f>
        <v>CID002282</v>
      </c>
      <c r="G197" s="250" t="str">
        <f ca="1">IF(C197=$X$4,"Enter smelter details", IF(ISERROR($V197),"",OFFSET('Smelter Look-up'!$F$4,$V197-4,0)))</f>
        <v>CFSI</v>
      </c>
      <c r="H197" s="251">
        <f ca="1">IF(ISERROR($V197),"",OFFSET('Smelter Look-up'!$G$4,$V197-4,0))</f>
        <v>0</v>
      </c>
      <c r="I197" s="252" t="str">
        <f ca="1">IF(ISERROR($V197),"",OFFSET('Smelter Look-up'!$H$4,$V197-4,0))</f>
        <v>Onehunga</v>
      </c>
      <c r="J197" s="252" t="str">
        <f ca="1">IF(ISERROR($V197),"",OFFSET('Smelter Look-up'!$I$4,$V197-4,0))</f>
        <v>Auckland</v>
      </c>
      <c r="K197" s="254"/>
      <c r="L197" s="254"/>
      <c r="M197" s="254"/>
      <c r="N197" s="254"/>
      <c r="O197" s="254"/>
      <c r="P197" s="253"/>
      <c r="Q197" s="255"/>
      <c r="R197" s="250" t="str">
        <f ca="1">IF(ISERROR($V197),"",OFFSET('Smelter Look-up'!$C$4,$V197-4,0)&amp;"")</f>
        <v>Morris and Watson</v>
      </c>
      <c r="S197" s="264" t="str">
        <f t="shared" ca="1" si="7"/>
        <v>NZ</v>
      </c>
      <c r="T197" s="264" t="str">
        <f ca="1">IF(B197="","",IF(ISERROR(MATCH($J197,SorP!$B$1:$B$6230,0)),"",INDIRECT("'SorP'!$A$"&amp;MATCH($J197,SorP!$B$1:$B$6230,0))))</f>
        <v>NZ-AUK</v>
      </c>
      <c r="U197" s="299"/>
      <c r="V197" s="300">
        <f ca="1">IF(C197="",NA(),MATCH($B197&amp;$C197,'Smelter Look-up'!$J:$J,0))</f>
        <v>154</v>
      </c>
      <c r="W197" s="301"/>
      <c r="X197" s="301">
        <f t="shared" ca="1" si="8"/>
        <v>0</v>
      </c>
      <c r="Y197" s="301"/>
      <c r="Z197" s="301"/>
      <c r="AB197" s="303" t="str">
        <f t="shared" ca="1" si="9"/>
        <v>GoldMorris and Watson</v>
      </c>
    </row>
    <row r="198" spans="1:28" s="302" customFormat="1" ht="38.25">
      <c r="A198" s="249" t="s">
        <v>3626</v>
      </c>
      <c r="B198" s="250" t="str">
        <f ca="1">IF(LEN(A198)=0,"",INDEX('Smelter Look-up'!$A:$A,MATCH($A198,'Smelter Look-up'!$E:$E,0)))</f>
        <v>Gold</v>
      </c>
      <c r="C198" s="256" t="str">
        <f ca="1">IF(LEN(A198)=0,"",INDEX('Smelter Look-up'!$C:$C,MATCH($A198,'Smelter Look-up'!$E:$E,0)))</f>
        <v>SAFINA A.S.</v>
      </c>
      <c r="D198" s="250"/>
      <c r="E198" s="250" t="str">
        <f ca="1">IF(ISERROR($V198),"",OFFSET('Smelter Look-up'!$D$4,$V198-4,0)&amp;"")</f>
        <v>CZECH REPUBLIC</v>
      </c>
      <c r="F198" s="250" t="str">
        <f ca="1">IF(ISERROR($V198),"",OFFSET('Smelter Look-up'!$E$4,$V198-4,0))</f>
        <v>CID002290</v>
      </c>
      <c r="G198" s="250" t="str">
        <f ca="1">IF(C198=$X$4,"Enter smelter details", IF(ISERROR($V198),"",OFFSET('Smelter Look-up'!$F$4,$V198-4,0)))</f>
        <v>CFSI</v>
      </c>
      <c r="H198" s="251">
        <f ca="1">IF(ISERROR($V198),"",OFFSET('Smelter Look-up'!$G$4,$V198-4,0))</f>
        <v>0</v>
      </c>
      <c r="I198" s="252" t="str">
        <f ca="1">IF(ISERROR($V198),"",OFFSET('Smelter Look-up'!$H$4,$V198-4,0))</f>
        <v>Vestec</v>
      </c>
      <c r="J198" s="252" t="str">
        <f ca="1">IF(ISERROR($V198),"",OFFSET('Smelter Look-up'!$I$4,$V198-4,0))</f>
        <v>Harare</v>
      </c>
      <c r="K198" s="254"/>
      <c r="L198" s="254"/>
      <c r="M198" s="254"/>
      <c r="N198" s="254"/>
      <c r="O198" s="254"/>
      <c r="P198" s="253"/>
      <c r="Q198" s="255"/>
      <c r="R198" s="250" t="str">
        <f ca="1">IF(ISERROR($V198),"",OFFSET('Smelter Look-up'!$C$4,$V198-4,0)&amp;"")</f>
        <v>SAFINA A.S.</v>
      </c>
      <c r="S198" s="264" t="str">
        <f t="shared" ref="S198:S261" ca="1" si="10">IF(B198="","",IF(ISERROR(MATCH($E198,CL,0)),"Unknown",INDIRECT("'C'!$A$"&amp;MATCH($E198,CL,0)+1)))</f>
        <v>CZ</v>
      </c>
      <c r="T198" s="264" t="str">
        <f ca="1">IF(B198="","",IF(ISERROR(MATCH($J198,SorP!$B$1:$B$6230,0)),"",INDIRECT("'SorP'!$A$"&amp;MATCH($J198,SorP!$B$1:$B$6230,0))))</f>
        <v>ZW-HA</v>
      </c>
      <c r="U198" s="299"/>
      <c r="V198" s="300">
        <f ca="1">IF(C198="",NA(),MATCH($B198&amp;$C198,'Smelter Look-up'!$J:$J,0))</f>
        <v>193</v>
      </c>
      <c r="W198" s="301"/>
      <c r="X198" s="301">
        <f t="shared" ref="X198:X261" ca="1" si="11">IF(AND(C198="Smelter not listed",OR(LEN(D198)=0,LEN(E198)=0)),1,0)</f>
        <v>0</v>
      </c>
      <c r="Y198" s="301"/>
      <c r="Z198" s="301"/>
      <c r="AB198" s="303" t="str">
        <f t="shared" ref="AB198:AB261" ca="1" si="12">B198&amp;C198</f>
        <v>GoldSAFINA A.S.</v>
      </c>
    </row>
    <row r="199" spans="1:28" s="302" customFormat="1" ht="89.25">
      <c r="A199" s="249" t="s">
        <v>69</v>
      </c>
      <c r="B199" s="250" t="str">
        <f ca="1">IF(LEN(A199)=0,"",INDEX('Smelter Look-up'!$A:$A,MATCH($A199,'Smelter Look-up'!$E:$E,0)))</f>
        <v>Tantalum</v>
      </c>
      <c r="C199" s="256" t="str">
        <f ca="1">IF(LEN(A199)=0,"",INDEX('Smelter Look-up'!$C:$C,MATCH($A199,'Smelter Look-up'!$E:$E,0)))</f>
        <v>Yichun Jin Yang Rare Metal Co., Ltd.</v>
      </c>
      <c r="D199" s="250"/>
      <c r="E199" s="250" t="str">
        <f ca="1">IF(ISERROR($V199),"",OFFSET('Smelter Look-up'!$D$4,$V199-4,0)&amp;"")</f>
        <v>CHINA</v>
      </c>
      <c r="F199" s="250" t="str">
        <f ca="1">IF(ISERROR($V199),"",OFFSET('Smelter Look-up'!$E$4,$V199-4,0))</f>
        <v>CID002307</v>
      </c>
      <c r="G199" s="250" t="str">
        <f ca="1">IF(C199=$X$4,"Enter smelter details", IF(ISERROR($V199),"",OFFSET('Smelter Look-up'!$F$4,$V199-4,0)))</f>
        <v>CFSI</v>
      </c>
      <c r="H199" s="251">
        <f ca="1">IF(ISERROR($V199),"",OFFSET('Smelter Look-up'!$G$4,$V199-4,0))</f>
        <v>0</v>
      </c>
      <c r="I199" s="252" t="str">
        <f ca="1">IF(ISERROR($V199),"",OFFSET('Smelter Look-up'!$H$4,$V199-4,0))</f>
        <v>Yifeng</v>
      </c>
      <c r="J199" s="252" t="str">
        <f ca="1">IF(ISERROR($V199),"",OFFSET('Smelter Look-up'!$I$4,$V199-4,0))</f>
        <v>Jiangxi</v>
      </c>
      <c r="K199" s="254"/>
      <c r="L199" s="254"/>
      <c r="M199" s="254"/>
      <c r="N199" s="254"/>
      <c r="O199" s="254"/>
      <c r="P199" s="253"/>
      <c r="Q199" s="255"/>
      <c r="R199" s="250" t="str">
        <f ca="1">IF(ISERROR($V199),"",OFFSET('Smelter Look-up'!$C$4,$V199-4,0)&amp;"")</f>
        <v>Yichun Jin Yang Rare Metal Co., Ltd.</v>
      </c>
      <c r="S199" s="264" t="str">
        <f t="shared" ca="1" si="10"/>
        <v>CN</v>
      </c>
      <c r="T199" s="264" t="str">
        <f ca="1">IF(B199="","",IF(ISERROR(MATCH($J199,SorP!$B$1:$B$6230,0)),"",INDIRECT("'SorP'!$A$"&amp;MATCH($J199,SorP!$B$1:$B$6230,0))))</f>
        <v>CN-36</v>
      </c>
      <c r="U199" s="299"/>
      <c r="V199" s="300">
        <f ca="1">IF(C199="",NA(),MATCH($B199&amp;$C199,'Smelter Look-up'!$J:$J,0))</f>
        <v>343</v>
      </c>
      <c r="W199" s="301"/>
      <c r="X199" s="301">
        <f t="shared" ca="1" si="11"/>
        <v>0</v>
      </c>
      <c r="Y199" s="301"/>
      <c r="Z199" s="301"/>
      <c r="AB199" s="303" t="str">
        <f t="shared" ca="1" si="12"/>
        <v>TantalumYichun Jin Yang Rare Metal Co., Ltd.</v>
      </c>
    </row>
    <row r="200" spans="1:28" s="302" customFormat="1" ht="63.75">
      <c r="A200" s="249" t="s">
        <v>1066</v>
      </c>
      <c r="B200" s="250" t="str">
        <f ca="1">IF(LEN(A200)=0,"",INDEX('Smelter Look-up'!$A:$A,MATCH($A200,'Smelter Look-up'!$E:$E,0)))</f>
        <v>Gold</v>
      </c>
      <c r="C200" s="256" t="str">
        <f ca="1">IF(LEN(A200)=0,"",INDEX('Smelter Look-up'!$C:$C,MATCH($A200,'Smelter Look-up'!$E:$E,0)))</f>
        <v>Guangdong Jinding Gold Limited</v>
      </c>
      <c r="D200" s="250"/>
      <c r="E200" s="250" t="str">
        <f ca="1">IF(ISERROR($V200),"",OFFSET('Smelter Look-up'!$D$4,$V200-4,0)&amp;"")</f>
        <v>CHINA</v>
      </c>
      <c r="F200" s="250" t="str">
        <f ca="1">IF(ISERROR($V200),"",OFFSET('Smelter Look-up'!$E$4,$V200-4,0))</f>
        <v>CID002312</v>
      </c>
      <c r="G200" s="250" t="str">
        <f ca="1">IF(C200=$X$4,"Enter smelter details", IF(ISERROR($V200),"",OFFSET('Smelter Look-up'!$F$4,$V200-4,0)))</f>
        <v>CFSI</v>
      </c>
      <c r="H200" s="251">
        <f ca="1">IF(ISERROR($V200),"",OFFSET('Smelter Look-up'!$G$4,$V200-4,0))</f>
        <v>0</v>
      </c>
      <c r="I200" s="252" t="str">
        <f ca="1">IF(ISERROR($V200),"",OFFSET('Smelter Look-up'!$H$4,$V200-4,0))</f>
        <v>Guangzhou</v>
      </c>
      <c r="J200" s="252" t="str">
        <f ca="1">IF(ISERROR($V200),"",OFFSET('Smelter Look-up'!$I$4,$V200-4,0))</f>
        <v>Guangdong</v>
      </c>
      <c r="K200" s="254"/>
      <c r="L200" s="254"/>
      <c r="M200" s="254"/>
      <c r="N200" s="254"/>
      <c r="O200" s="254"/>
      <c r="P200" s="253"/>
      <c r="Q200" s="255"/>
      <c r="R200" s="250" t="str">
        <f ca="1">IF(ISERROR($V200),"",OFFSET('Smelter Look-up'!$C$4,$V200-4,0)&amp;"")</f>
        <v>Guangdong Jinding Gold Limited</v>
      </c>
      <c r="S200" s="264" t="str">
        <f t="shared" ca="1" si="10"/>
        <v>CN</v>
      </c>
      <c r="T200" s="264" t="str">
        <f ca="1">IF(B200="","",IF(ISERROR(MATCH($J200,SorP!$B$1:$B$6230,0)),"",INDIRECT("'SorP'!$A$"&amp;MATCH($J200,SorP!$B$1:$B$6230,0))))</f>
        <v>CN-44</v>
      </c>
      <c r="U200" s="299"/>
      <c r="V200" s="300">
        <f ca="1">IF(C200="",NA(),MATCH($B200&amp;$C200,'Smelter Look-up'!$J:$J,0))</f>
        <v>78</v>
      </c>
      <c r="W200" s="301"/>
      <c r="X200" s="301">
        <f t="shared" ca="1" si="11"/>
        <v>0</v>
      </c>
      <c r="Y200" s="301"/>
      <c r="Z200" s="301"/>
      <c r="AB200" s="303" t="str">
        <f t="shared" ca="1" si="12"/>
        <v>GoldGuangdong Jinding Gold Limited</v>
      </c>
    </row>
    <row r="201" spans="1:28" s="302" customFormat="1" ht="127.5">
      <c r="A201" s="249" t="s">
        <v>1222</v>
      </c>
      <c r="B201" s="250" t="str">
        <f ca="1">IF(LEN(A201)=0,"",INDEX('Smelter Look-up'!$A:$A,MATCH($A201,'Smelter Look-up'!$E:$E,0)))</f>
        <v>Tungsten</v>
      </c>
      <c r="C201" s="256" t="str">
        <f ca="1">IF(LEN(A201)=0,"",INDEX('Smelter Look-up'!$C:$C,MATCH($A201,'Smelter Look-up'!$E:$E,0)))</f>
        <v>Jiangxi Minmetals Gao'an Non-ferrous Metals Co., Ltd.</v>
      </c>
      <c r="D201" s="250"/>
      <c r="E201" s="250" t="str">
        <f ca="1">IF(ISERROR($V201),"",OFFSET('Smelter Look-up'!$D$4,$V201-4,0)&amp;"")</f>
        <v>CHINA</v>
      </c>
      <c r="F201" s="250" t="str">
        <f ca="1">IF(ISERROR($V201),"",OFFSET('Smelter Look-up'!$E$4,$V201-4,0))</f>
        <v>CID002313</v>
      </c>
      <c r="G201" s="250" t="str">
        <f ca="1">IF(C201=$X$4,"Enter smelter details", IF(ISERROR($V201),"",OFFSET('Smelter Look-up'!$F$4,$V201-4,0)))</f>
        <v>CFSI</v>
      </c>
      <c r="H201" s="251">
        <f ca="1">IF(ISERROR($V201),"",OFFSET('Smelter Look-up'!$G$4,$V201-4,0))</f>
        <v>0</v>
      </c>
      <c r="I201" s="252" t="str">
        <f ca="1">IF(ISERROR($V201),"",OFFSET('Smelter Look-up'!$H$4,$V201-4,0))</f>
        <v>Gao'an</v>
      </c>
      <c r="J201" s="252" t="str">
        <f ca="1">IF(ISERROR($V201),"",OFFSET('Smelter Look-up'!$I$4,$V201-4,0))</f>
        <v>Jiangxi</v>
      </c>
      <c r="K201" s="254"/>
      <c r="L201" s="254"/>
      <c r="M201" s="254"/>
      <c r="N201" s="254"/>
      <c r="O201" s="254"/>
      <c r="P201" s="253"/>
      <c r="Q201" s="255"/>
      <c r="R201" s="250" t="str">
        <f ca="1">IF(ISERROR($V201),"",OFFSET('Smelter Look-up'!$C$4,$V201-4,0)&amp;"")</f>
        <v>Jiangxi Minmetals Gao'an Non-ferrous Metals Co., Ltd.</v>
      </c>
      <c r="S201" s="264" t="str">
        <f t="shared" ca="1" si="10"/>
        <v>CN</v>
      </c>
      <c r="T201" s="264" t="str">
        <f ca="1">IF(B201="","",IF(ISERROR(MATCH($J201,SorP!$B$1:$B$6230,0)),"",INDIRECT("'SorP'!$A$"&amp;MATCH($J201,SorP!$B$1:$B$6230,0))))</f>
        <v>CN-36</v>
      </c>
      <c r="U201" s="299"/>
      <c r="V201" s="300">
        <f ca="1">IF(C201="",NA(),MATCH($B201&amp;$C201,'Smelter Look-up'!$J:$J,0))</f>
        <v>541</v>
      </c>
      <c r="W201" s="301"/>
      <c r="X201" s="301">
        <f t="shared" ca="1" si="11"/>
        <v>0</v>
      </c>
      <c r="Y201" s="301"/>
      <c r="Z201" s="301"/>
      <c r="AB201" s="303" t="str">
        <f t="shared" ca="1" si="12"/>
        <v>TungstenJiangxi Minmetals Gao'an Non-ferrous Metals Co., Ltd.</v>
      </c>
    </row>
    <row r="202" spans="1:28" s="302" customFormat="1" ht="63.75">
      <c r="A202" s="249" t="s">
        <v>190</v>
      </c>
      <c r="B202" s="250" t="str">
        <f ca="1">IF(LEN(A202)=0,"",INDEX('Smelter Look-up'!$A:$A,MATCH($A202,'Smelter Look-up'!$E:$E,0)))</f>
        <v>Gold</v>
      </c>
      <c r="C202" s="256" t="str">
        <f ca="1">IF(LEN(A202)=0,"",INDEX('Smelter Look-up'!$C:$C,MATCH($A202,'Smelter Look-up'!$E:$E,0)))</f>
        <v>Umicore Precious Metals Thailand</v>
      </c>
      <c r="D202" s="250"/>
      <c r="E202" s="250" t="str">
        <f ca="1">IF(ISERROR($V202),"",OFFSET('Smelter Look-up'!$D$4,$V202-4,0)&amp;"")</f>
        <v>THAILAND</v>
      </c>
      <c r="F202" s="250" t="str">
        <f ca="1">IF(ISERROR($V202),"",OFFSET('Smelter Look-up'!$E$4,$V202-4,0))</f>
        <v>CID002314</v>
      </c>
      <c r="G202" s="250" t="str">
        <f ca="1">IF(C202=$X$4,"Enter smelter details", IF(ISERROR($V202),"",OFFSET('Smelter Look-up'!$F$4,$V202-4,0)))</f>
        <v>CFSI</v>
      </c>
      <c r="H202" s="251">
        <f ca="1">IF(ISERROR($V202),"",OFFSET('Smelter Look-up'!$G$4,$V202-4,0))</f>
        <v>0</v>
      </c>
      <c r="I202" s="252" t="str">
        <f ca="1">IF(ISERROR($V202),"",OFFSET('Smelter Look-up'!$H$4,$V202-4,0))</f>
        <v>Khwaeng Dok Mai</v>
      </c>
      <c r="J202" s="252" t="str">
        <f ca="1">IF(ISERROR($V202),"",OFFSET('Smelter Look-up'!$I$4,$V202-4,0))</f>
        <v>Krung Thep Maha Nakhon</v>
      </c>
      <c r="K202" s="254"/>
      <c r="L202" s="254"/>
      <c r="M202" s="254"/>
      <c r="N202" s="254"/>
      <c r="O202" s="254"/>
      <c r="P202" s="253"/>
      <c r="Q202" s="255"/>
      <c r="R202" s="250" t="str">
        <f ca="1">IF(ISERROR($V202),"",OFFSET('Smelter Look-up'!$C$4,$V202-4,0)&amp;"")</f>
        <v>Umicore Precious Metals Thailand</v>
      </c>
      <c r="S202" s="264" t="str">
        <f t="shared" ca="1" si="10"/>
        <v>TH</v>
      </c>
      <c r="T202" s="264" t="str">
        <f ca="1">IF(B202="","",IF(ISERROR(MATCH($J202,SorP!$B$1:$B$6230,0)),"",INDIRECT("'SorP'!$A$"&amp;MATCH($J202,SorP!$B$1:$B$6230,0))))</f>
        <v>TH-10</v>
      </c>
      <c r="U202" s="299"/>
      <c r="V202" s="300">
        <f ca="1">IF(C202="",NA(),MATCH($B202&amp;$C202,'Smelter Look-up'!$J:$J,0))</f>
        <v>252</v>
      </c>
      <c r="W202" s="301"/>
      <c r="X202" s="301">
        <f t="shared" ca="1" si="11"/>
        <v>0</v>
      </c>
      <c r="Y202" s="301"/>
      <c r="Z202" s="301"/>
      <c r="AB202" s="303" t="str">
        <f t="shared" ca="1" si="12"/>
        <v>GoldUmicore Precious Metals Thailand</v>
      </c>
    </row>
    <row r="203" spans="1:28" s="302" customFormat="1" ht="102">
      <c r="A203" s="249" t="s">
        <v>183</v>
      </c>
      <c r="B203" s="250" t="str">
        <f ca="1">IF(LEN(A203)=0,"",INDEX('Smelter Look-up'!$A:$A,MATCH($A203,'Smelter Look-up'!$E:$E,0)))</f>
        <v>Tungsten</v>
      </c>
      <c r="C203" s="256" t="str">
        <f ca="1">IF(LEN(A203)=0,"",INDEX('Smelter Look-up'!$C:$C,MATCH($A203,'Smelter Look-up'!$E:$E,0)))</f>
        <v>Ganzhou Jiangwu Ferrotungsten Co., Ltd.</v>
      </c>
      <c r="D203" s="250"/>
      <c r="E203" s="250" t="str">
        <f ca="1">IF(ISERROR($V203),"",OFFSET('Smelter Look-up'!$D$4,$V203-4,0)&amp;"")</f>
        <v>CHINA</v>
      </c>
      <c r="F203" s="250" t="str">
        <f ca="1">IF(ISERROR($V203),"",OFFSET('Smelter Look-up'!$E$4,$V203-4,0))</f>
        <v>CID002315</v>
      </c>
      <c r="G203" s="250" t="str">
        <f ca="1">IF(C203=$X$4,"Enter smelter details", IF(ISERROR($V203),"",OFFSET('Smelter Look-up'!$F$4,$V203-4,0)))</f>
        <v>CFSI</v>
      </c>
      <c r="H203" s="251">
        <f ca="1">IF(ISERROR($V203),"",OFFSET('Smelter Look-up'!$G$4,$V203-4,0))</f>
        <v>0</v>
      </c>
      <c r="I203" s="252" t="str">
        <f ca="1">IF(ISERROR($V203),"",OFFSET('Smelter Look-up'!$H$4,$V203-4,0))</f>
        <v>Ganzhou</v>
      </c>
      <c r="J203" s="252" t="str">
        <f ca="1">IF(ISERROR($V203),"",OFFSET('Smelter Look-up'!$I$4,$V203-4,0))</f>
        <v>Jiangxi</v>
      </c>
      <c r="K203" s="254"/>
      <c r="L203" s="254"/>
      <c r="M203" s="254"/>
      <c r="N203" s="254"/>
      <c r="O203" s="254"/>
      <c r="P203" s="253"/>
      <c r="Q203" s="255"/>
      <c r="R203" s="250" t="str">
        <f ca="1">IF(ISERROR($V203),"",OFFSET('Smelter Look-up'!$C$4,$V203-4,0)&amp;"")</f>
        <v>Ganzhou Jiangwu Ferrotungsten Co., Ltd.</v>
      </c>
      <c r="S203" s="264" t="str">
        <f t="shared" ca="1" si="10"/>
        <v>CN</v>
      </c>
      <c r="T203" s="264" t="str">
        <f ca="1">IF(B203="","",IF(ISERROR(MATCH($J203,SorP!$B$1:$B$6230,0)),"",INDIRECT("'SorP'!$A$"&amp;MATCH($J203,SorP!$B$1:$B$6230,0))))</f>
        <v>CN-36</v>
      </c>
      <c r="U203" s="299"/>
      <c r="V203" s="300">
        <f ca="1">IF(C203="",NA(),MATCH($B203&amp;$C203,'Smelter Look-up'!$J:$J,0))</f>
        <v>521</v>
      </c>
      <c r="W203" s="301"/>
      <c r="X203" s="301">
        <f t="shared" ca="1" si="11"/>
        <v>0</v>
      </c>
      <c r="Y203" s="301"/>
      <c r="Z203" s="301"/>
      <c r="AB203" s="303" t="str">
        <f t="shared" ca="1" si="12"/>
        <v>TungstenGanzhou Jiangwu Ferrotungsten Co., Ltd.</v>
      </c>
    </row>
    <row r="204" spans="1:28" s="302" customFormat="1" ht="89.25">
      <c r="A204" s="249" t="s">
        <v>184</v>
      </c>
      <c r="B204" s="250" t="str">
        <f ca="1">IF(LEN(A204)=0,"",INDEX('Smelter Look-up'!$A:$A,MATCH($A204,'Smelter Look-up'!$E:$E,0)))</f>
        <v>Tungsten</v>
      </c>
      <c r="C204" s="256" t="str">
        <f ca="1">IF(LEN(A204)=0,"",INDEX('Smelter Look-up'!$C:$C,MATCH($A204,'Smelter Look-up'!$E:$E,0)))</f>
        <v>Jiangxi Yaosheng Tungsten Co., Ltd.</v>
      </c>
      <c r="D204" s="250"/>
      <c r="E204" s="250" t="str">
        <f ca="1">IF(ISERROR($V204),"",OFFSET('Smelter Look-up'!$D$4,$V204-4,0)&amp;"")</f>
        <v>CHINA</v>
      </c>
      <c r="F204" s="250" t="str">
        <f ca="1">IF(ISERROR($V204),"",OFFSET('Smelter Look-up'!$E$4,$V204-4,0))</f>
        <v>CID002316</v>
      </c>
      <c r="G204" s="250" t="str">
        <f ca="1">IF(C204=$X$4,"Enter smelter details", IF(ISERROR($V204),"",OFFSET('Smelter Look-up'!$F$4,$V204-4,0)))</f>
        <v>CFSI</v>
      </c>
      <c r="H204" s="251">
        <f ca="1">IF(ISERROR($V204),"",OFFSET('Smelter Look-up'!$G$4,$V204-4,0))</f>
        <v>0</v>
      </c>
      <c r="I204" s="252" t="str">
        <f ca="1">IF(ISERROR($V204),"",OFFSET('Smelter Look-up'!$H$4,$V204-4,0))</f>
        <v>Ganzhou</v>
      </c>
      <c r="J204" s="252" t="str">
        <f ca="1">IF(ISERROR($V204),"",OFFSET('Smelter Look-up'!$I$4,$V204-4,0))</f>
        <v>Jiangxi</v>
      </c>
      <c r="K204" s="254"/>
      <c r="L204" s="254"/>
      <c r="M204" s="254"/>
      <c r="N204" s="254"/>
      <c r="O204" s="254"/>
      <c r="P204" s="253"/>
      <c r="Q204" s="255"/>
      <c r="R204" s="250" t="str">
        <f ca="1">IF(ISERROR($V204),"",OFFSET('Smelter Look-up'!$C$4,$V204-4,0)&amp;"")</f>
        <v>Jiangxi Yaosheng Tungsten Co., Ltd.</v>
      </c>
      <c r="S204" s="264" t="str">
        <f t="shared" ca="1" si="10"/>
        <v>CN</v>
      </c>
      <c r="T204" s="264" t="str">
        <f ca="1">IF(B204="","",IF(ISERROR(MATCH($J204,SorP!$B$1:$B$6230,0)),"",INDIRECT("'SorP'!$A$"&amp;MATCH($J204,SorP!$B$1:$B$6230,0))))</f>
        <v>CN-36</v>
      </c>
      <c r="U204" s="299"/>
      <c r="V204" s="300">
        <f ca="1">IF(C204="",NA(),MATCH($B204&amp;$C204,'Smelter Look-up'!$J:$J,0))</f>
        <v>547</v>
      </c>
      <c r="W204" s="301"/>
      <c r="X204" s="301">
        <f t="shared" ca="1" si="11"/>
        <v>0</v>
      </c>
      <c r="Y204" s="301"/>
      <c r="Z204" s="301"/>
      <c r="AB204" s="303" t="str">
        <f t="shared" ca="1" si="12"/>
        <v>TungstenJiangxi Yaosheng Tungsten Co., Ltd.</v>
      </c>
    </row>
    <row r="205" spans="1:28" s="302" customFormat="1" ht="114.75">
      <c r="A205" s="249" t="s">
        <v>185</v>
      </c>
      <c r="B205" s="250" t="str">
        <f ca="1">IF(LEN(A205)=0,"",INDEX('Smelter Look-up'!$A:$A,MATCH($A205,'Smelter Look-up'!$E:$E,0)))</f>
        <v>Tungsten</v>
      </c>
      <c r="C205" s="256" t="str">
        <f ca="1">IF(LEN(A205)=0,"",INDEX('Smelter Look-up'!$C:$C,MATCH($A205,'Smelter Look-up'!$E:$E,0)))</f>
        <v>Jiangxi Xinsheng Tungsten Industry Co., Ltd.</v>
      </c>
      <c r="D205" s="250"/>
      <c r="E205" s="250" t="str">
        <f ca="1">IF(ISERROR($V205),"",OFFSET('Smelter Look-up'!$D$4,$V205-4,0)&amp;"")</f>
        <v>CHINA</v>
      </c>
      <c r="F205" s="250" t="str">
        <f ca="1">IF(ISERROR($V205),"",OFFSET('Smelter Look-up'!$E$4,$V205-4,0))</f>
        <v>CID002317</v>
      </c>
      <c r="G205" s="250" t="str">
        <f ca="1">IF(C205=$X$4,"Enter smelter details", IF(ISERROR($V205),"",OFFSET('Smelter Look-up'!$F$4,$V205-4,0)))</f>
        <v>CFSI</v>
      </c>
      <c r="H205" s="251">
        <f ca="1">IF(ISERROR($V205),"",OFFSET('Smelter Look-up'!$G$4,$V205-4,0))</f>
        <v>0</v>
      </c>
      <c r="I205" s="252" t="str">
        <f ca="1">IF(ISERROR($V205),"",OFFSET('Smelter Look-up'!$H$4,$V205-4,0))</f>
        <v>Ganzhou</v>
      </c>
      <c r="J205" s="252" t="str">
        <f ca="1">IF(ISERROR($V205),"",OFFSET('Smelter Look-up'!$I$4,$V205-4,0))</f>
        <v>Jiangxi</v>
      </c>
      <c r="K205" s="254"/>
      <c r="L205" s="254"/>
      <c r="M205" s="254"/>
      <c r="N205" s="254"/>
      <c r="O205" s="254"/>
      <c r="P205" s="253"/>
      <c r="Q205" s="255"/>
      <c r="R205" s="250" t="str">
        <f ca="1">IF(ISERROR($V205),"",OFFSET('Smelter Look-up'!$C$4,$V205-4,0)&amp;"")</f>
        <v>Jiangxi Xinsheng Tungsten Industry Co., Ltd.</v>
      </c>
      <c r="S205" s="264" t="str">
        <f t="shared" ca="1" si="10"/>
        <v>CN</v>
      </c>
      <c r="T205" s="264" t="str">
        <f ca="1">IF(B205="","",IF(ISERROR(MATCH($J205,SorP!$B$1:$B$6230,0)),"",INDIRECT("'SorP'!$A$"&amp;MATCH($J205,SorP!$B$1:$B$6230,0))))</f>
        <v>CN-36</v>
      </c>
      <c r="U205" s="299"/>
      <c r="V205" s="300">
        <f ca="1">IF(C205="",NA(),MATCH($B205&amp;$C205,'Smelter Look-up'!$J:$J,0))</f>
        <v>545</v>
      </c>
      <c r="W205" s="301"/>
      <c r="X205" s="301">
        <f t="shared" ca="1" si="11"/>
        <v>0</v>
      </c>
      <c r="Y205" s="301"/>
      <c r="Z205" s="301"/>
      <c r="AB205" s="303" t="str">
        <f t="shared" ca="1" si="12"/>
        <v>TungstenJiangxi Xinsheng Tungsten Industry Co., Ltd.</v>
      </c>
    </row>
    <row r="206" spans="1:28" s="302" customFormat="1" ht="127.5">
      <c r="A206" s="249" t="s">
        <v>186</v>
      </c>
      <c r="B206" s="250" t="str">
        <f ca="1">IF(LEN(A206)=0,"",INDEX('Smelter Look-up'!$A:$A,MATCH($A206,'Smelter Look-up'!$E:$E,0)))</f>
        <v>Tungsten</v>
      </c>
      <c r="C206" s="256" t="str">
        <f ca="1">IF(LEN(A206)=0,"",INDEX('Smelter Look-up'!$C:$C,MATCH($A206,'Smelter Look-up'!$E:$E,0)))</f>
        <v>Jiangxi Tonggu Non-ferrous Metallurgical &amp; Chemical Co., Ltd.</v>
      </c>
      <c r="D206" s="250"/>
      <c r="E206" s="250" t="str">
        <f ca="1">IF(ISERROR($V206),"",OFFSET('Smelter Look-up'!$D$4,$V206-4,0)&amp;"")</f>
        <v>CHINA</v>
      </c>
      <c r="F206" s="250" t="str">
        <f ca="1">IF(ISERROR($V206),"",OFFSET('Smelter Look-up'!$E$4,$V206-4,0))</f>
        <v>CID002318</v>
      </c>
      <c r="G206" s="250" t="str">
        <f ca="1">IF(C206=$X$4,"Enter smelter details", IF(ISERROR($V206),"",OFFSET('Smelter Look-up'!$F$4,$V206-4,0)))</f>
        <v>CFSI</v>
      </c>
      <c r="H206" s="251">
        <f ca="1">IF(ISERROR($V206),"",OFFSET('Smelter Look-up'!$G$4,$V206-4,0))</f>
        <v>0</v>
      </c>
      <c r="I206" s="252" t="str">
        <f ca="1">IF(ISERROR($V206),"",OFFSET('Smelter Look-up'!$H$4,$V206-4,0))</f>
        <v>Tonggu</v>
      </c>
      <c r="J206" s="252" t="str">
        <f ca="1">IF(ISERROR($V206),"",OFFSET('Smelter Look-up'!$I$4,$V206-4,0))</f>
        <v>Jiangxi</v>
      </c>
      <c r="K206" s="254"/>
      <c r="L206" s="254"/>
      <c r="M206" s="254"/>
      <c r="N206" s="254"/>
      <c r="O206" s="254"/>
      <c r="P206" s="253"/>
      <c r="Q206" s="255"/>
      <c r="R206" s="250" t="str">
        <f ca="1">IF(ISERROR($V206),"",OFFSET('Smelter Look-up'!$C$4,$V206-4,0)&amp;"")</f>
        <v>Jiangxi Tonggu Non-ferrous Metallurgical &amp; Chemical Co., Ltd.</v>
      </c>
      <c r="S206" s="264" t="str">
        <f t="shared" ca="1" si="10"/>
        <v>CN</v>
      </c>
      <c r="T206" s="264" t="str">
        <f ca="1">IF(B206="","",IF(ISERROR(MATCH($J206,SorP!$B$1:$B$6230,0)),"",INDIRECT("'SorP'!$A$"&amp;MATCH($J206,SorP!$B$1:$B$6230,0))))</f>
        <v>CN-36</v>
      </c>
      <c r="U206" s="299"/>
      <c r="V206" s="300">
        <f ca="1">IF(C206="",NA(),MATCH($B206&amp;$C206,'Smelter Look-up'!$J:$J,0))</f>
        <v>542</v>
      </c>
      <c r="W206" s="301"/>
      <c r="X206" s="301">
        <f t="shared" ca="1" si="11"/>
        <v>0</v>
      </c>
      <c r="Y206" s="301"/>
      <c r="Z206" s="301"/>
      <c r="AB206" s="303" t="str">
        <f t="shared" ca="1" si="12"/>
        <v>TungstenJiangxi Tonggu Non-ferrous Metallurgical &amp; Chemical Co., Ltd.</v>
      </c>
    </row>
    <row r="207" spans="1:28" s="302" customFormat="1" ht="76.5">
      <c r="A207" s="249" t="s">
        <v>187</v>
      </c>
      <c r="B207" s="250" t="str">
        <f ca="1">IF(LEN(A207)=0,"",INDEX('Smelter Look-up'!$A:$A,MATCH($A207,'Smelter Look-up'!$E:$E,0)))</f>
        <v>Tungsten</v>
      </c>
      <c r="C207" s="256" t="str">
        <f ca="1">IF(LEN(A207)=0,"",INDEX('Smelter Look-up'!$C:$C,MATCH($A207,'Smelter Look-up'!$E:$E,0)))</f>
        <v>Malipo Haiyu Tungsten Co., Ltd.</v>
      </c>
      <c r="D207" s="250"/>
      <c r="E207" s="250" t="str">
        <f ca="1">IF(ISERROR($V207),"",OFFSET('Smelter Look-up'!$D$4,$V207-4,0)&amp;"")</f>
        <v>CHINA</v>
      </c>
      <c r="F207" s="250" t="str">
        <f ca="1">IF(ISERROR($V207),"",OFFSET('Smelter Look-up'!$E$4,$V207-4,0))</f>
        <v>CID002319</v>
      </c>
      <c r="G207" s="250" t="str">
        <f ca="1">IF(C207=$X$4,"Enter smelter details", IF(ISERROR($V207),"",OFFSET('Smelter Look-up'!$F$4,$V207-4,0)))</f>
        <v>CFSI</v>
      </c>
      <c r="H207" s="251">
        <f ca="1">IF(ISERROR($V207),"",OFFSET('Smelter Look-up'!$G$4,$V207-4,0))</f>
        <v>0</v>
      </c>
      <c r="I207" s="252" t="str">
        <f ca="1">IF(ISERROR($V207),"",OFFSET('Smelter Look-up'!$H$4,$V207-4,0))</f>
        <v>Nanfeng Xiaozhai</v>
      </c>
      <c r="J207" s="252" t="str">
        <f ca="1">IF(ISERROR($V207),"",OFFSET('Smelter Look-up'!$I$4,$V207-4,0))</f>
        <v>Yunnan</v>
      </c>
      <c r="K207" s="254"/>
      <c r="L207" s="254"/>
      <c r="M207" s="254"/>
      <c r="N207" s="254"/>
      <c r="O207" s="254"/>
      <c r="P207" s="253"/>
      <c r="Q207" s="255"/>
      <c r="R207" s="250" t="str">
        <f ca="1">IF(ISERROR($V207),"",OFFSET('Smelter Look-up'!$C$4,$V207-4,0)&amp;"")</f>
        <v>Malipo Haiyu Tungsten Co., Ltd.</v>
      </c>
      <c r="S207" s="264" t="str">
        <f t="shared" ca="1" si="10"/>
        <v>CN</v>
      </c>
      <c r="T207" s="264" t="str">
        <f ca="1">IF(B207="","",IF(ISERROR(MATCH($J207,SorP!$B$1:$B$6230,0)),"",INDIRECT("'SorP'!$A$"&amp;MATCH($J207,SorP!$B$1:$B$6230,0))))</f>
        <v>CN-53</v>
      </c>
      <c r="U207" s="299"/>
      <c r="V207" s="300">
        <f ca="1">IF(C207="",NA(),MATCH($B207&amp;$C207,'Smelter Look-up'!$J:$J,0))</f>
        <v>550</v>
      </c>
      <c r="W207" s="301"/>
      <c r="X207" s="301">
        <f t="shared" ca="1" si="11"/>
        <v>0</v>
      </c>
      <c r="Y207" s="301"/>
      <c r="Z207" s="301"/>
      <c r="AB207" s="303" t="str">
        <f t="shared" ca="1" si="12"/>
        <v>TungstenMalipo Haiyu Tungsten Co., Ltd.</v>
      </c>
    </row>
    <row r="208" spans="1:28" s="302" customFormat="1" ht="76.5">
      <c r="A208" s="249" t="s">
        <v>188</v>
      </c>
      <c r="B208" s="250" t="str">
        <f ca="1">IF(LEN(A208)=0,"",INDEX('Smelter Look-up'!$A:$A,MATCH($A208,'Smelter Look-up'!$E:$E,0)))</f>
        <v>Tungsten</v>
      </c>
      <c r="C208" s="256" t="str">
        <f ca="1">IF(LEN(A208)=0,"",INDEX('Smelter Look-up'!$C:$C,MATCH($A208,'Smelter Look-up'!$E:$E,0)))</f>
        <v>Xiamen Tungsten (H.C.) Co., Ltd.</v>
      </c>
      <c r="D208" s="250"/>
      <c r="E208" s="250" t="str">
        <f ca="1">IF(ISERROR($V208),"",OFFSET('Smelter Look-up'!$D$4,$V208-4,0)&amp;"")</f>
        <v>CHINA</v>
      </c>
      <c r="F208" s="250" t="str">
        <f ca="1">IF(ISERROR($V208),"",OFFSET('Smelter Look-up'!$E$4,$V208-4,0))</f>
        <v>CID002320</v>
      </c>
      <c r="G208" s="250" t="str">
        <f ca="1">IF(C208=$X$4,"Enter smelter details", IF(ISERROR($V208),"",OFFSET('Smelter Look-up'!$F$4,$V208-4,0)))</f>
        <v>CFSI</v>
      </c>
      <c r="H208" s="251">
        <f ca="1">IF(ISERROR($V208),"",OFFSET('Smelter Look-up'!$G$4,$V208-4,0))</f>
        <v>0</v>
      </c>
      <c r="I208" s="252" t="str">
        <f ca="1">IF(ISERROR($V208),"",OFFSET('Smelter Look-up'!$H$4,$V208-4,0))</f>
        <v>Xiamen</v>
      </c>
      <c r="J208" s="252" t="str">
        <f ca="1">IF(ISERROR($V208),"",OFFSET('Smelter Look-up'!$I$4,$V208-4,0))</f>
        <v>Fujian</v>
      </c>
      <c r="K208" s="254"/>
      <c r="L208" s="254"/>
      <c r="M208" s="254"/>
      <c r="N208" s="254"/>
      <c r="O208" s="254"/>
      <c r="P208" s="253"/>
      <c r="Q208" s="255"/>
      <c r="R208" s="250" t="str">
        <f ca="1">IF(ISERROR($V208),"",OFFSET('Smelter Look-up'!$C$4,$V208-4,0)&amp;"")</f>
        <v>Xiamen Tungsten (H.C.) Co., Ltd.</v>
      </c>
      <c r="S208" s="264" t="str">
        <f t="shared" ca="1" si="10"/>
        <v>CN</v>
      </c>
      <c r="T208" s="264" t="str">
        <f ca="1">IF(B208="","",IF(ISERROR(MATCH($J208,SorP!$B$1:$B$6230,0)),"",INDIRECT("'SorP'!$A$"&amp;MATCH($J208,SorP!$B$1:$B$6230,0))))</f>
        <v>CN-35</v>
      </c>
      <c r="U208" s="299"/>
      <c r="V208" s="300">
        <f ca="1">IF(C208="",NA(),MATCH($B208&amp;$C208,'Smelter Look-up'!$J:$J,0))</f>
        <v>566</v>
      </c>
      <c r="W208" s="301"/>
      <c r="X208" s="301">
        <f t="shared" ca="1" si="11"/>
        <v>0</v>
      </c>
      <c r="Y208" s="301"/>
      <c r="Z208" s="301"/>
      <c r="AB208" s="303" t="str">
        <f t="shared" ca="1" si="12"/>
        <v>TungstenXiamen Tungsten (H.C.) Co., Ltd.</v>
      </c>
    </row>
    <row r="209" spans="1:28" s="302" customFormat="1" ht="76.5">
      <c r="A209" s="249" t="s">
        <v>181</v>
      </c>
      <c r="B209" s="250" t="str">
        <f ca="1">IF(LEN(A209)=0,"",INDEX('Smelter Look-up'!$A:$A,MATCH($A209,'Smelter Look-up'!$E:$E,0)))</f>
        <v>Tungsten</v>
      </c>
      <c r="C209" s="256" t="str">
        <f ca="1">IF(LEN(A209)=0,"",INDEX('Smelter Look-up'!$C:$C,MATCH($A209,'Smelter Look-up'!$E:$E,0)))</f>
        <v>Jiangxi Gan Bei Tungsten Co., Ltd.</v>
      </c>
      <c r="D209" s="250"/>
      <c r="E209" s="250" t="str">
        <f ca="1">IF(ISERROR($V209),"",OFFSET('Smelter Look-up'!$D$4,$V209-4,0)&amp;"")</f>
        <v>CHINA</v>
      </c>
      <c r="F209" s="250" t="str">
        <f ca="1">IF(ISERROR($V209),"",OFFSET('Smelter Look-up'!$E$4,$V209-4,0))</f>
        <v>CID002321</v>
      </c>
      <c r="G209" s="250" t="str">
        <f ca="1">IF(C209=$X$4,"Enter smelter details", IF(ISERROR($V209),"",OFFSET('Smelter Look-up'!$F$4,$V209-4,0)))</f>
        <v>CFSI</v>
      </c>
      <c r="H209" s="251">
        <f ca="1">IF(ISERROR($V209),"",OFFSET('Smelter Look-up'!$G$4,$V209-4,0))</f>
        <v>0</v>
      </c>
      <c r="I209" s="252" t="str">
        <f ca="1">IF(ISERROR($V209),"",OFFSET('Smelter Look-up'!$H$4,$V209-4,0))</f>
        <v>Xiushui</v>
      </c>
      <c r="J209" s="252" t="str">
        <f ca="1">IF(ISERROR($V209),"",OFFSET('Smelter Look-up'!$I$4,$V209-4,0))</f>
        <v>Jiangxi</v>
      </c>
      <c r="K209" s="254"/>
      <c r="L209" s="254"/>
      <c r="M209" s="254"/>
      <c r="N209" s="254"/>
      <c r="O209" s="254"/>
      <c r="P209" s="253"/>
      <c r="Q209" s="255"/>
      <c r="R209" s="250" t="str">
        <f ca="1">IF(ISERROR($V209),"",OFFSET('Smelter Look-up'!$C$4,$V209-4,0)&amp;"")</f>
        <v>Jiangxi Gan Bei Tungsten Co., Ltd.</v>
      </c>
      <c r="S209" s="264" t="str">
        <f t="shared" ca="1" si="10"/>
        <v>CN</v>
      </c>
      <c r="T209" s="264" t="str">
        <f ca="1">IF(B209="","",IF(ISERROR(MATCH($J209,SorP!$B$1:$B$6230,0)),"",INDIRECT("'SorP'!$A$"&amp;MATCH($J209,SorP!$B$1:$B$6230,0))))</f>
        <v>CN-36</v>
      </c>
      <c r="U209" s="299"/>
      <c r="V209" s="300">
        <f ca="1">IF(C209="",NA(),MATCH($B209&amp;$C209,'Smelter Look-up'!$J:$J,0))</f>
        <v>540</v>
      </c>
      <c r="W209" s="301"/>
      <c r="X209" s="301">
        <f t="shared" ca="1" si="11"/>
        <v>0</v>
      </c>
      <c r="Y209" s="301"/>
      <c r="Z209" s="301"/>
      <c r="AB209" s="303" t="str">
        <f t="shared" ca="1" si="12"/>
        <v>TungstenJiangxi Gan Bei Tungsten Co., Ltd.</v>
      </c>
    </row>
    <row r="210" spans="1:28" s="302" customFormat="1" ht="51">
      <c r="A210" s="249" t="s">
        <v>1990</v>
      </c>
      <c r="B210" s="250" t="str">
        <f ca="1">IF(LEN(A210)=0,"",INDEX('Smelter Look-up'!$A:$A,MATCH($A210,'Smelter Look-up'!$E:$E,0)))</f>
        <v>Tin</v>
      </c>
      <c r="C210" s="256" t="str">
        <f ca="1">IF(LEN(A210)=0,"",INDEX('Smelter Look-up'!$C:$C,MATCH($A210,'Smelter Look-up'!$E:$E,0)))</f>
        <v>CV Venus Inti Perkasa</v>
      </c>
      <c r="D210" s="250"/>
      <c r="E210" s="250" t="str">
        <f ca="1">IF(ISERROR($V210),"",OFFSET('Smelter Look-up'!$D$4,$V210-4,0)&amp;"")</f>
        <v>INDONESIA</v>
      </c>
      <c r="F210" s="250" t="str">
        <f ca="1">IF(ISERROR($V210),"",OFFSET('Smelter Look-up'!$E$4,$V210-4,0))</f>
        <v>CID002455</v>
      </c>
      <c r="G210" s="250" t="str">
        <f ca="1">IF(C210=$X$4,"Enter smelter details", IF(ISERROR($V210),"",OFFSET('Smelter Look-up'!$F$4,$V210-4,0)))</f>
        <v>CFSI</v>
      </c>
      <c r="H210" s="251">
        <f ca="1">IF(ISERROR($V210),"",OFFSET('Smelter Look-up'!$G$4,$V210-4,0))</f>
        <v>0</v>
      </c>
      <c r="I210" s="252" t="str">
        <f ca="1">IF(ISERROR($V210),"",OFFSET('Smelter Look-up'!$H$4,$V210-4,0))</f>
        <v>Pangkal Pinang</v>
      </c>
      <c r="J210" s="252" t="str">
        <f ca="1">IF(ISERROR($V210),"",OFFSET('Smelter Look-up'!$I$4,$V210-4,0))</f>
        <v>Kepulauan Bangka Belitung</v>
      </c>
      <c r="K210" s="254"/>
      <c r="L210" s="254"/>
      <c r="M210" s="254"/>
      <c r="N210" s="254"/>
      <c r="O210" s="254"/>
      <c r="P210" s="253"/>
      <c r="Q210" s="255"/>
      <c r="R210" s="250" t="str">
        <f ca="1">IF(ISERROR($V210),"",OFFSET('Smelter Look-up'!$C$4,$V210-4,0)&amp;"")</f>
        <v>CV Venus Inti Perkasa</v>
      </c>
      <c r="S210" s="264" t="str">
        <f t="shared" ca="1" si="10"/>
        <v>ID</v>
      </c>
      <c r="T210" s="264" t="str">
        <f ca="1">IF(B210="","",IF(ISERROR(MATCH($J210,SorP!$B$1:$B$6230,0)),"",INDIRECT("'SorP'!$A$"&amp;MATCH($J210,SorP!$B$1:$B$6230,0))))</f>
        <v>ID-BB</v>
      </c>
      <c r="U210" s="299"/>
      <c r="V210" s="300">
        <f ca="1">IF(C210="",NA(),MATCH($B210&amp;$C210,'Smelter Look-up'!$J:$J,0))</f>
        <v>375</v>
      </c>
      <c r="W210" s="301"/>
      <c r="X210" s="301">
        <f t="shared" ca="1" si="11"/>
        <v>0</v>
      </c>
      <c r="Y210" s="301"/>
      <c r="Z210" s="301"/>
      <c r="AB210" s="303" t="str">
        <f t="shared" ca="1" si="12"/>
        <v>TinCV Venus Inti Perkasa</v>
      </c>
    </row>
    <row r="211" spans="1:28" s="302" customFormat="1" ht="63.75">
      <c r="A211" s="249" t="s">
        <v>2456</v>
      </c>
      <c r="B211" s="250" t="str">
        <f ca="1">IF(LEN(A211)=0,"",INDEX('Smelter Look-up'!$A:$A,MATCH($A211,'Smelter Look-up'!$E:$E,0)))</f>
        <v>Gold</v>
      </c>
      <c r="C211" s="256" t="str">
        <f ca="1">IF(LEN(A211)=0,"",INDEX('Smelter Look-up'!$C:$C,MATCH($A211,'Smelter Look-up'!$E:$E,0)))</f>
        <v>Geib Refining Corporation</v>
      </c>
      <c r="D211" s="250"/>
      <c r="E211" s="250" t="str">
        <f ca="1">IF(ISERROR($V211),"",OFFSET('Smelter Look-up'!$D$4,$V211-4,0)&amp;"")</f>
        <v>UNITED STATES OF AMERICA</v>
      </c>
      <c r="F211" s="250" t="str">
        <f ca="1">IF(ISERROR($V211),"",OFFSET('Smelter Look-up'!$E$4,$V211-4,0))</f>
        <v>CID002459</v>
      </c>
      <c r="G211" s="250" t="str">
        <f ca="1">IF(C211=$X$4,"Enter smelter details", IF(ISERROR($V211),"",OFFSET('Smelter Look-up'!$F$4,$V211-4,0)))</f>
        <v>CFSI</v>
      </c>
      <c r="H211" s="251">
        <f ca="1">IF(ISERROR($V211),"",OFFSET('Smelter Look-up'!$G$4,$V211-4,0))</f>
        <v>0</v>
      </c>
      <c r="I211" s="252" t="str">
        <f ca="1">IF(ISERROR($V211),"",OFFSET('Smelter Look-up'!$H$4,$V211-4,0))</f>
        <v>Warwick</v>
      </c>
      <c r="J211" s="252" t="str">
        <f ca="1">IF(ISERROR($V211),"",OFFSET('Smelter Look-up'!$I$4,$V211-4,0))</f>
        <v>Rhode Island</v>
      </c>
      <c r="K211" s="254"/>
      <c r="L211" s="254"/>
      <c r="M211" s="254"/>
      <c r="N211" s="254"/>
      <c r="O211" s="254"/>
      <c r="P211" s="253"/>
      <c r="Q211" s="255"/>
      <c r="R211" s="250" t="str">
        <f ca="1">IF(ISERROR($V211),"",OFFSET('Smelter Look-up'!$C$4,$V211-4,0)&amp;"")</f>
        <v>Geib Refining Corporation</v>
      </c>
      <c r="S211" s="264" t="str">
        <f t="shared" ca="1" si="10"/>
        <v>US</v>
      </c>
      <c r="T211" s="264" t="str">
        <f ca="1">IF(B211="","",IF(ISERROR(MATCH($J211,SorP!$B$1:$B$6230,0)),"",INDIRECT("'SorP'!$A$"&amp;MATCH($J211,SorP!$B$1:$B$6230,0))))</f>
        <v>US-RI</v>
      </c>
      <c r="U211" s="299"/>
      <c r="V211" s="300">
        <f ca="1">IF(C211="",NA(),MATCH($B211&amp;$C211,'Smelter Look-up'!$J:$J,0))</f>
        <v>72</v>
      </c>
      <c r="W211" s="301"/>
      <c r="X211" s="301">
        <f t="shared" ca="1" si="11"/>
        <v>0</v>
      </c>
      <c r="Y211" s="301"/>
      <c r="Z211" s="301"/>
      <c r="AB211" s="303" t="str">
        <f t="shared" ca="1" si="12"/>
        <v>GoldGeib Refining Corporation</v>
      </c>
    </row>
    <row r="212" spans="1:28" s="302" customFormat="1" ht="76.5">
      <c r="A212" s="249" t="s">
        <v>182</v>
      </c>
      <c r="B212" s="250" t="str">
        <f ca="1">IF(LEN(A212)=0,"",INDEX('Smelter Look-up'!$A:$A,MATCH($A212,'Smelter Look-up'!$E:$E,0)))</f>
        <v>Tin</v>
      </c>
      <c r="C212" s="256" t="str">
        <f ca="1">IF(LEN(A212)=0,"",INDEX('Smelter Look-up'!$C:$C,MATCH($A212,'Smelter Look-up'!$E:$E,0)))</f>
        <v>Magnu's Minerais Metais e Ligas Ltda.</v>
      </c>
      <c r="D212" s="250"/>
      <c r="E212" s="250" t="str">
        <f ca="1">IF(ISERROR($V212),"",OFFSET('Smelter Look-up'!$D$4,$V212-4,0)&amp;"")</f>
        <v>BRAZIL</v>
      </c>
      <c r="F212" s="250" t="str">
        <f ca="1">IF(ISERROR($V212),"",OFFSET('Smelter Look-up'!$E$4,$V212-4,0))</f>
        <v>CID002468</v>
      </c>
      <c r="G212" s="250" t="str">
        <f ca="1">IF(C212=$X$4,"Enter smelter details", IF(ISERROR($V212),"",OFFSET('Smelter Look-up'!$F$4,$V212-4,0)))</f>
        <v>CFSI</v>
      </c>
      <c r="H212" s="251">
        <f ca="1">IF(ISERROR($V212),"",OFFSET('Smelter Look-up'!$G$4,$V212-4,0))</f>
        <v>0</v>
      </c>
      <c r="I212" s="252" t="str">
        <f ca="1">IF(ISERROR($V212),"",OFFSET('Smelter Look-up'!$H$4,$V212-4,0))</f>
        <v>São João del Rei</v>
      </c>
      <c r="J212" s="252" t="str">
        <f ca="1">IF(ISERROR($V212),"",OFFSET('Smelter Look-up'!$I$4,$V212-4,0))</f>
        <v>Minas Gerais</v>
      </c>
      <c r="K212" s="254"/>
      <c r="L212" s="254"/>
      <c r="M212" s="254"/>
      <c r="N212" s="254"/>
      <c r="O212" s="254"/>
      <c r="P212" s="253"/>
      <c r="Q212" s="255"/>
      <c r="R212" s="250" t="str">
        <f ca="1">IF(ISERROR($V212),"",OFFSET('Smelter Look-up'!$C$4,$V212-4,0)&amp;"")</f>
        <v>Magnu's Minerais Metais e Ligas Ltda.</v>
      </c>
      <c r="S212" s="264" t="str">
        <f t="shared" ca="1" si="10"/>
        <v>BR</v>
      </c>
      <c r="T212" s="264" t="str">
        <f ca="1">IF(B212="","",IF(ISERROR(MATCH($J212,SorP!$B$1:$B$6230,0)),"",INDIRECT("'SorP'!$A$"&amp;MATCH($J212,SorP!$B$1:$B$6230,0))))</f>
        <v>BR-MG</v>
      </c>
      <c r="U212" s="299"/>
      <c r="V212" s="300">
        <f ca="1">IF(C212="",NA(),MATCH($B212&amp;$C212,'Smelter Look-up'!$J:$J,0))</f>
        <v>414</v>
      </c>
      <c r="W212" s="301"/>
      <c r="X212" s="301">
        <f t="shared" ca="1" si="11"/>
        <v>0</v>
      </c>
      <c r="Y212" s="301"/>
      <c r="Z212" s="301"/>
      <c r="AB212" s="303" t="str">
        <f t="shared" ca="1" si="12"/>
        <v>TinMagnu's Minerais Metais e Ligas Ltda.</v>
      </c>
    </row>
    <row r="213" spans="1:28" s="302" customFormat="1" ht="127.5">
      <c r="A213" s="249" t="s">
        <v>610</v>
      </c>
      <c r="B213" s="250" t="str">
        <f ca="1">IF(LEN(A213)=0,"",INDEX('Smelter Look-up'!$A:$A,MATCH($A213,'Smelter Look-up'!$E:$E,0)))</f>
        <v>Tantalum</v>
      </c>
      <c r="C213" s="256" t="str">
        <f ca="1">IF(LEN(A213)=0,"",INDEX('Smelter Look-up'!$C:$C,MATCH($A213,'Smelter Look-up'!$E:$E,0)))</f>
        <v>Hengyang King Xing Lifeng New Materials Co., Ltd.</v>
      </c>
      <c r="D213" s="250"/>
      <c r="E213" s="250" t="str">
        <f ca="1">IF(ISERROR($V213),"",OFFSET('Smelter Look-up'!$D$4,$V213-4,0)&amp;"")</f>
        <v>CHINA</v>
      </c>
      <c r="F213" s="250" t="str">
        <f ca="1">IF(ISERROR($V213),"",OFFSET('Smelter Look-up'!$E$4,$V213-4,0))</f>
        <v>CID002492</v>
      </c>
      <c r="G213" s="250" t="str">
        <f ca="1">IF(C213=$X$4,"Enter smelter details", IF(ISERROR($V213),"",OFFSET('Smelter Look-up'!$F$4,$V213-4,0)))</f>
        <v>CFSI</v>
      </c>
      <c r="H213" s="251">
        <f ca="1">IF(ISERROR($V213),"",OFFSET('Smelter Look-up'!$G$4,$V213-4,0))</f>
        <v>0</v>
      </c>
      <c r="I213" s="252" t="str">
        <f ca="1">IF(ISERROR($V213),"",OFFSET('Smelter Look-up'!$H$4,$V213-4,0))</f>
        <v>Hengyang</v>
      </c>
      <c r="J213" s="252" t="str">
        <f ca="1">IF(ISERROR($V213),"",OFFSET('Smelter Look-up'!$I$4,$V213-4,0))</f>
        <v>Hunan</v>
      </c>
      <c r="K213" s="254"/>
      <c r="L213" s="254"/>
      <c r="M213" s="254"/>
      <c r="N213" s="254"/>
      <c r="O213" s="254"/>
      <c r="P213" s="253"/>
      <c r="Q213" s="255"/>
      <c r="R213" s="250" t="str">
        <f ca="1">IF(ISERROR($V213),"",OFFSET('Smelter Look-up'!$C$4,$V213-4,0)&amp;"")</f>
        <v>Hengyang King Xing Lifeng New Materials Co., Ltd.</v>
      </c>
      <c r="S213" s="264" t="str">
        <f t="shared" ca="1" si="10"/>
        <v>CN</v>
      </c>
      <c r="T213" s="264" t="str">
        <f ca="1">IF(B213="","",IF(ISERROR(MATCH($J213,SorP!$B$1:$B$6230,0)),"",INDIRECT("'SorP'!$A$"&amp;MATCH($J213,SorP!$B$1:$B$6230,0))))</f>
        <v>CN-43</v>
      </c>
      <c r="U213" s="299"/>
      <c r="V213" s="300">
        <f ca="1">IF(C213="",NA(),MATCH($B213&amp;$C213,'Smelter Look-up'!$J:$J,0))</f>
        <v>302</v>
      </c>
      <c r="W213" s="301"/>
      <c r="X213" s="301">
        <f t="shared" ca="1" si="11"/>
        <v>0</v>
      </c>
      <c r="Y213" s="301"/>
      <c r="Z213" s="301"/>
      <c r="AB213" s="303" t="str">
        <f t="shared" ca="1" si="12"/>
        <v>TantalumHengyang King Xing Lifeng New Materials Co., Ltd.</v>
      </c>
    </row>
    <row r="214" spans="1:28" s="302" customFormat="1" ht="89.25">
      <c r="A214" s="249" t="s">
        <v>607</v>
      </c>
      <c r="B214" s="250" t="str">
        <f ca="1">IF(LEN(A214)=0,"",INDEX('Smelter Look-up'!$A:$A,MATCH($A214,'Smelter Look-up'!$E:$E,0)))</f>
        <v>Tungsten</v>
      </c>
      <c r="C214" s="256" t="str">
        <f ca="1">IF(LEN(A214)=0,"",INDEX('Smelter Look-up'!$C:$C,MATCH($A214,'Smelter Look-up'!$E:$E,0)))</f>
        <v>Ganzhou Seadragon W &amp; Mo Co., Ltd.</v>
      </c>
      <c r="D214" s="250"/>
      <c r="E214" s="250" t="str">
        <f ca="1">IF(ISERROR($V214),"",OFFSET('Smelter Look-up'!$D$4,$V214-4,0)&amp;"")</f>
        <v>CHINA</v>
      </c>
      <c r="F214" s="250" t="str">
        <f ca="1">IF(ISERROR($V214),"",OFFSET('Smelter Look-up'!$E$4,$V214-4,0))</f>
        <v>CID002494</v>
      </c>
      <c r="G214" s="250" t="str">
        <f ca="1">IF(C214=$X$4,"Enter smelter details", IF(ISERROR($V214),"",OFFSET('Smelter Look-up'!$F$4,$V214-4,0)))</f>
        <v>CFSI</v>
      </c>
      <c r="H214" s="251">
        <f ca="1">IF(ISERROR($V214),"",OFFSET('Smelter Look-up'!$G$4,$V214-4,0))</f>
        <v>0</v>
      </c>
      <c r="I214" s="252" t="str">
        <f ca="1">IF(ISERROR($V214),"",OFFSET('Smelter Look-up'!$H$4,$V214-4,0))</f>
        <v>Ganzhou</v>
      </c>
      <c r="J214" s="252" t="str">
        <f ca="1">IF(ISERROR($V214),"",OFFSET('Smelter Look-up'!$I$4,$V214-4,0))</f>
        <v>Jiangxi</v>
      </c>
      <c r="K214" s="254"/>
      <c r="L214" s="254"/>
      <c r="M214" s="254"/>
      <c r="N214" s="254"/>
      <c r="O214" s="254"/>
      <c r="P214" s="253"/>
      <c r="Q214" s="255"/>
      <c r="R214" s="250" t="str">
        <f ca="1">IF(ISERROR($V214),"",OFFSET('Smelter Look-up'!$C$4,$V214-4,0)&amp;"")</f>
        <v>Ganzhou Seadragon W &amp; Mo Co., Ltd.</v>
      </c>
      <c r="S214" s="264" t="str">
        <f t="shared" ca="1" si="10"/>
        <v>CN</v>
      </c>
      <c r="T214" s="264" t="str">
        <f ca="1">IF(B214="","",IF(ISERROR(MATCH($J214,SorP!$B$1:$B$6230,0)),"",INDIRECT("'SorP'!$A$"&amp;MATCH($J214,SorP!$B$1:$B$6230,0))))</f>
        <v>CN-36</v>
      </c>
      <c r="U214" s="299"/>
      <c r="V214" s="300">
        <f ca="1">IF(C214="",NA(),MATCH($B214&amp;$C214,'Smelter Look-up'!$J:$J,0))</f>
        <v>522</v>
      </c>
      <c r="W214" s="301"/>
      <c r="X214" s="301">
        <f t="shared" ca="1" si="11"/>
        <v>0</v>
      </c>
      <c r="Y214" s="301"/>
      <c r="Z214" s="301"/>
      <c r="AB214" s="303" t="str">
        <f t="shared" ca="1" si="12"/>
        <v>TungstenGanzhou Seadragon W &amp; Mo Co., Ltd.</v>
      </c>
    </row>
    <row r="215" spans="1:28" s="302" customFormat="1" ht="51">
      <c r="A215" s="249" t="s">
        <v>1885</v>
      </c>
      <c r="B215" s="250" t="str">
        <f ca="1">IF(LEN(A215)=0,"",INDEX('Smelter Look-up'!$A:$A,MATCH($A215,'Smelter Look-up'!$E:$E,0)))</f>
        <v>Tin</v>
      </c>
      <c r="C215" s="256" t="str">
        <f ca="1">IF(LEN(A215)=0,"",INDEX('Smelter Look-up'!$C:$C,MATCH($A215,'Smelter Look-up'!$E:$E,0)))</f>
        <v>Melt Metais e Ligas S.A.</v>
      </c>
      <c r="D215" s="250"/>
      <c r="E215" s="250" t="str">
        <f ca="1">IF(ISERROR($V215),"",OFFSET('Smelter Look-up'!$D$4,$V215-4,0)&amp;"")</f>
        <v>BRAZIL</v>
      </c>
      <c r="F215" s="250" t="str">
        <f ca="1">IF(ISERROR($V215),"",OFFSET('Smelter Look-up'!$E$4,$V215-4,0))</f>
        <v>CID002500</v>
      </c>
      <c r="G215" s="250" t="str">
        <f ca="1">IF(C215=$X$4,"Enter smelter details", IF(ISERROR($V215),"",OFFSET('Smelter Look-up'!$F$4,$V215-4,0)))</f>
        <v>CFSI</v>
      </c>
      <c r="H215" s="251">
        <f ca="1">IF(ISERROR($V215),"",OFFSET('Smelter Look-up'!$G$4,$V215-4,0))</f>
        <v>0</v>
      </c>
      <c r="I215" s="252" t="str">
        <f ca="1">IF(ISERROR($V215),"",OFFSET('Smelter Look-up'!$H$4,$V215-4,0))</f>
        <v>Ariquemes</v>
      </c>
      <c r="J215" s="252" t="str">
        <f ca="1">IF(ISERROR($V215),"",OFFSET('Smelter Look-up'!$I$4,$V215-4,0))</f>
        <v>Rondônia</v>
      </c>
      <c r="K215" s="254"/>
      <c r="L215" s="254"/>
      <c r="M215" s="254"/>
      <c r="N215" s="254"/>
      <c r="O215" s="254"/>
      <c r="P215" s="253"/>
      <c r="Q215" s="255"/>
      <c r="R215" s="250" t="str">
        <f ca="1">IF(ISERROR($V215),"",OFFSET('Smelter Look-up'!$C$4,$V215-4,0)&amp;"")</f>
        <v>Melt Metais e Ligas S.A.</v>
      </c>
      <c r="S215" s="264" t="str">
        <f t="shared" ca="1" si="10"/>
        <v>BR</v>
      </c>
      <c r="T215" s="264" t="str">
        <f ca="1">IF(B215="","",IF(ISERROR(MATCH($J215,SorP!$B$1:$B$6230,0)),"",INDIRECT("'SorP'!$A$"&amp;MATCH($J215,SorP!$B$1:$B$6230,0))))</f>
        <v>BR-RO</v>
      </c>
      <c r="U215" s="299"/>
      <c r="V215" s="300">
        <f ca="1">IF(C215="",NA(),MATCH($B215&amp;$C215,'Smelter Look-up'!$J:$J,0))</f>
        <v>416</v>
      </c>
      <c r="W215" s="301"/>
      <c r="X215" s="301">
        <f t="shared" ca="1" si="11"/>
        <v>0</v>
      </c>
      <c r="Y215" s="301"/>
      <c r="Z215" s="301"/>
      <c r="AB215" s="303" t="str">
        <f t="shared" ca="1" si="12"/>
        <v>TinMelt Metais e Ligas S.A.</v>
      </c>
    </row>
    <row r="216" spans="1:28" s="302" customFormat="1" ht="102">
      <c r="A216" s="249" t="s">
        <v>1998</v>
      </c>
      <c r="B216" s="250" t="str">
        <f ca="1">IF(LEN(A216)=0,"",INDEX('Smelter Look-up'!$A:$A,MATCH($A216,'Smelter Look-up'!$E:$E,0)))</f>
        <v>Tungsten</v>
      </c>
      <c r="C216" s="256" t="str">
        <f ca="1">IF(LEN(A216)=0,"",INDEX('Smelter Look-up'!$C:$C,MATCH($A216,'Smelter Look-up'!$E:$E,0)))</f>
        <v>Asia Tungsten Products Vietnam Ltd.</v>
      </c>
      <c r="D216" s="250"/>
      <c r="E216" s="250" t="str">
        <f ca="1">IF(ISERROR($V216),"",OFFSET('Smelter Look-up'!$D$4,$V216-4,0)&amp;"")</f>
        <v>VIET NAM</v>
      </c>
      <c r="F216" s="250" t="str">
        <f ca="1">IF(ISERROR($V216),"",OFFSET('Smelter Look-up'!$E$4,$V216-4,0))</f>
        <v>CID002502</v>
      </c>
      <c r="G216" s="250" t="str">
        <f ca="1">IF(C216=$X$4,"Enter smelter details", IF(ISERROR($V216),"",OFFSET('Smelter Look-up'!$F$4,$V216-4,0)))</f>
        <v>CFSI</v>
      </c>
      <c r="H216" s="251">
        <f ca="1">IF(ISERROR($V216),"",OFFSET('Smelter Look-up'!$G$4,$V216-4,0))</f>
        <v>0</v>
      </c>
      <c r="I216" s="252" t="str">
        <f ca="1">IF(ISERROR($V216),"",OFFSET('Smelter Look-up'!$H$4,$V216-4,0))</f>
        <v>Vinh Bao District</v>
      </c>
      <c r="J216" s="252" t="str">
        <f ca="1">IF(ISERROR($V216),"",OFFSET('Smelter Look-up'!$I$4,$V216-4,0))</f>
        <v>Hai Phong</v>
      </c>
      <c r="K216" s="254"/>
      <c r="L216" s="254"/>
      <c r="M216" s="254"/>
      <c r="N216" s="254"/>
      <c r="O216" s="254"/>
      <c r="P216" s="253"/>
      <c r="Q216" s="255"/>
      <c r="R216" s="250" t="str">
        <f ca="1">IF(ISERROR($V216),"",OFFSET('Smelter Look-up'!$C$4,$V216-4,0)&amp;"")</f>
        <v>Asia Tungsten Products Vietnam Ltd.</v>
      </c>
      <c r="S216" s="264" t="str">
        <f t="shared" ca="1" si="10"/>
        <v>VN</v>
      </c>
      <c r="T216" s="264" t="str">
        <f ca="1">IF(B216="","",IF(ISERROR(MATCH($J216,SorP!$B$1:$B$6230,0)),"",INDIRECT("'SorP'!$A$"&amp;MATCH($J216,SorP!$B$1:$B$6230,0))))</f>
        <v>VN-HP</v>
      </c>
      <c r="U216" s="299"/>
      <c r="V216" s="300">
        <f ca="1">IF(C216="",NA(),MATCH($B216&amp;$C216,'Smelter Look-up'!$J:$J,0))</f>
        <v>511</v>
      </c>
      <c r="W216" s="301"/>
      <c r="X216" s="301">
        <f t="shared" ca="1" si="11"/>
        <v>0</v>
      </c>
      <c r="Y216" s="301"/>
      <c r="Z216" s="301"/>
      <c r="AB216" s="303" t="str">
        <f t="shared" ca="1" si="12"/>
        <v>TungstenAsia Tungsten Products Vietnam Ltd.</v>
      </c>
    </row>
    <row r="217" spans="1:28" s="302" customFormat="1" ht="63.75">
      <c r="A217" s="249" t="s">
        <v>1994</v>
      </c>
      <c r="B217" s="250" t="str">
        <f ca="1">IF(LEN(A217)=0,"",INDEX('Smelter Look-up'!$A:$A,MATCH($A217,'Smelter Look-up'!$E:$E,0)))</f>
        <v>Tin</v>
      </c>
      <c r="C217" s="256" t="str">
        <f ca="1">IF(LEN(A217)=0,"",INDEX('Smelter Look-up'!$C:$C,MATCH($A217,'Smelter Look-up'!$E:$E,0)))</f>
        <v>PT ATD Makmur Mandiri Jaya</v>
      </c>
      <c r="D217" s="250"/>
      <c r="E217" s="250" t="str">
        <f ca="1">IF(ISERROR($V217),"",OFFSET('Smelter Look-up'!$D$4,$V217-4,0)&amp;"")</f>
        <v>INDONESIA</v>
      </c>
      <c r="F217" s="250" t="str">
        <f ca="1">IF(ISERROR($V217),"",OFFSET('Smelter Look-up'!$E$4,$V217-4,0))</f>
        <v>CID002503</v>
      </c>
      <c r="G217" s="250" t="str">
        <f ca="1">IF(C217=$X$4,"Enter smelter details", IF(ISERROR($V217),"",OFFSET('Smelter Look-up'!$F$4,$V217-4,0)))</f>
        <v>CFSI</v>
      </c>
      <c r="H217" s="251">
        <f ca="1">IF(ISERROR($V217),"",OFFSET('Smelter Look-up'!$G$4,$V217-4,0))</f>
        <v>0</v>
      </c>
      <c r="I217" s="252" t="str">
        <f ca="1">IF(ISERROR($V217),"",OFFSET('Smelter Look-up'!$H$4,$V217-4,0))</f>
        <v>Sungailiat</v>
      </c>
      <c r="J217" s="252" t="str">
        <f ca="1">IF(ISERROR($V217),"",OFFSET('Smelter Look-up'!$I$4,$V217-4,0))</f>
        <v>Kepulauan Bangka Belitung</v>
      </c>
      <c r="K217" s="254"/>
      <c r="L217" s="254"/>
      <c r="M217" s="254"/>
      <c r="N217" s="254"/>
      <c r="O217" s="254"/>
      <c r="P217" s="253"/>
      <c r="Q217" s="255"/>
      <c r="R217" s="250" t="str">
        <f ca="1">IF(ISERROR($V217),"",OFFSET('Smelter Look-up'!$C$4,$V217-4,0)&amp;"")</f>
        <v>PT ATD Makmur Mandiri Jaya</v>
      </c>
      <c r="S217" s="264" t="str">
        <f t="shared" ca="1" si="10"/>
        <v>ID</v>
      </c>
      <c r="T217" s="264" t="str">
        <f ca="1">IF(B217="","",IF(ISERROR(MATCH($J217,SorP!$B$1:$B$6230,0)),"",INDIRECT("'SorP'!$A$"&amp;MATCH($J217,SorP!$B$1:$B$6230,0))))</f>
        <v>ID-BB</v>
      </c>
      <c r="U217" s="299"/>
      <c r="V217" s="300">
        <f ca="1">IF(C217="",NA(),MATCH($B217&amp;$C217,'Smelter Look-up'!$J:$J,0))</f>
        <v>440</v>
      </c>
      <c r="W217" s="301"/>
      <c r="X217" s="301">
        <f t="shared" ca="1" si="11"/>
        <v>0</v>
      </c>
      <c r="Y217" s="301"/>
      <c r="Z217" s="301"/>
      <c r="AB217" s="303" t="str">
        <f t="shared" ca="1" si="12"/>
        <v>TinPT ATD Makmur Mandiri Jaya</v>
      </c>
    </row>
    <row r="218" spans="1:28" s="302" customFormat="1" ht="63.75">
      <c r="A218" s="249" t="s">
        <v>1984</v>
      </c>
      <c r="B218" s="250" t="str">
        <f ca="1">IF(LEN(A218)=0,"",INDEX('Smelter Look-up'!$A:$A,MATCH($A218,'Smelter Look-up'!$E:$E,0)))</f>
        <v>Tantalum</v>
      </c>
      <c r="C218" s="256" t="str">
        <f ca="1">IF(LEN(A218)=0,"",INDEX('Smelter Look-up'!$C:$C,MATCH($A218,'Smelter Look-up'!$E:$E,0)))</f>
        <v>D Block Metals, LLC</v>
      </c>
      <c r="D218" s="250"/>
      <c r="E218" s="250" t="str">
        <f ca="1">IF(ISERROR($V218),"",OFFSET('Smelter Look-up'!$D$4,$V218-4,0)&amp;"")</f>
        <v>UNITED STATES OF AMERICA</v>
      </c>
      <c r="F218" s="250" t="str">
        <f ca="1">IF(ISERROR($V218),"",OFFSET('Smelter Look-up'!$E$4,$V218-4,0))</f>
        <v>CID002504</v>
      </c>
      <c r="G218" s="250" t="str">
        <f ca="1">IF(C218=$X$4,"Enter smelter details", IF(ISERROR($V218),"",OFFSET('Smelter Look-up'!$F$4,$V218-4,0)))</f>
        <v>CFSI</v>
      </c>
      <c r="H218" s="251">
        <f ca="1">IF(ISERROR($V218),"",OFFSET('Smelter Look-up'!$G$4,$V218-4,0))</f>
        <v>0</v>
      </c>
      <c r="I218" s="252" t="str">
        <f ca="1">IF(ISERROR($V218),"",OFFSET('Smelter Look-up'!$H$4,$V218-4,0))</f>
        <v>Gastonia</v>
      </c>
      <c r="J218" s="252" t="str">
        <f ca="1">IF(ISERROR($V218),"",OFFSET('Smelter Look-up'!$I$4,$V218-4,0))</f>
        <v>North Carolina</v>
      </c>
      <c r="K218" s="254"/>
      <c r="L218" s="254"/>
      <c r="M218" s="254"/>
      <c r="N218" s="254"/>
      <c r="O218" s="254"/>
      <c r="P218" s="253"/>
      <c r="Q218" s="255"/>
      <c r="R218" s="250" t="str">
        <f ca="1">IF(ISERROR($V218),"",OFFSET('Smelter Look-up'!$C$4,$V218-4,0)&amp;"")</f>
        <v>D Block Metals, LLC</v>
      </c>
      <c r="S218" s="264" t="str">
        <f t="shared" ca="1" si="10"/>
        <v>US</v>
      </c>
      <c r="T218" s="264" t="str">
        <f ca="1">IF(B218="","",IF(ISERROR(MATCH($J218,SorP!$B$1:$B$6230,0)),"",INDIRECT("'SorP'!$A$"&amp;MATCH($J218,SorP!$B$1:$B$6230,0))))</f>
        <v>US-NC</v>
      </c>
      <c r="U218" s="299"/>
      <c r="V218" s="300">
        <f ca="1">IF(C218="",NA(),MATCH($B218&amp;$C218,'Smelter Look-up'!$J:$J,0))</f>
        <v>285</v>
      </c>
      <c r="W218" s="301"/>
      <c r="X218" s="301">
        <f t="shared" ca="1" si="11"/>
        <v>0</v>
      </c>
      <c r="Y218" s="301"/>
      <c r="Z218" s="301"/>
      <c r="AB218" s="303" t="str">
        <f t="shared" ca="1" si="12"/>
        <v>TantalumD Block Metals, LLC</v>
      </c>
    </row>
    <row r="219" spans="1:28" s="302" customFormat="1" ht="76.5">
      <c r="A219" s="249" t="s">
        <v>1985</v>
      </c>
      <c r="B219" s="250" t="str">
        <f ca="1">IF(LEN(A219)=0,"",INDEX('Smelter Look-up'!$A:$A,MATCH($A219,'Smelter Look-up'!$E:$E,0)))</f>
        <v>Tantalum</v>
      </c>
      <c r="C219" s="256" t="str">
        <f ca="1">IF(LEN(A219)=0,"",INDEX('Smelter Look-up'!$C:$C,MATCH($A219,'Smelter Look-up'!$E:$E,0)))</f>
        <v>FIR Metals &amp; Resource Ltd.</v>
      </c>
      <c r="D219" s="250"/>
      <c r="E219" s="250" t="str">
        <f ca="1">IF(ISERROR($V219),"",OFFSET('Smelter Look-up'!$D$4,$V219-4,0)&amp;"")</f>
        <v>CHINA</v>
      </c>
      <c r="F219" s="250" t="str">
        <f ca="1">IF(ISERROR($V219),"",OFFSET('Smelter Look-up'!$E$4,$V219-4,0))</f>
        <v>CID002505</v>
      </c>
      <c r="G219" s="250" t="str">
        <f ca="1">IF(C219=$X$4,"Enter smelter details", IF(ISERROR($V219),"",OFFSET('Smelter Look-up'!$F$4,$V219-4,0)))</f>
        <v>CFSI</v>
      </c>
      <c r="H219" s="251">
        <f ca="1">IF(ISERROR($V219),"",OFFSET('Smelter Look-up'!$G$4,$V219-4,0))</f>
        <v>0</v>
      </c>
      <c r="I219" s="252" t="str">
        <f ca="1">IF(ISERROR($V219),"",OFFSET('Smelter Look-up'!$H$4,$V219-4,0))</f>
        <v>Zhuzhou</v>
      </c>
      <c r="J219" s="252" t="str">
        <f ca="1">IF(ISERROR($V219),"",OFFSET('Smelter Look-up'!$I$4,$V219-4,0))</f>
        <v>Hunan</v>
      </c>
      <c r="K219" s="254"/>
      <c r="L219" s="254"/>
      <c r="M219" s="254"/>
      <c r="N219" s="254"/>
      <c r="O219" s="254"/>
      <c r="P219" s="253"/>
      <c r="Q219" s="255"/>
      <c r="R219" s="250" t="str">
        <f ca="1">IF(ISERROR($V219),"",OFFSET('Smelter Look-up'!$C$4,$V219-4,0)&amp;"")</f>
        <v>FIR Metals &amp; Resource Ltd.</v>
      </c>
      <c r="S219" s="264" t="str">
        <f t="shared" ca="1" si="10"/>
        <v>CN</v>
      </c>
      <c r="T219" s="264" t="str">
        <f ca="1">IF(B219="","",IF(ISERROR(MATCH($J219,SorP!$B$1:$B$6230,0)),"",INDIRECT("'SorP'!$A$"&amp;MATCH($J219,SorP!$B$1:$B$6230,0))))</f>
        <v>CN-43</v>
      </c>
      <c r="U219" s="299"/>
      <c r="V219" s="300">
        <f ca="1">IF(C219="",NA(),MATCH($B219&amp;$C219,'Smelter Look-up'!$J:$J,0))</f>
        <v>291</v>
      </c>
      <c r="W219" s="301"/>
      <c r="X219" s="301">
        <f t="shared" ca="1" si="11"/>
        <v>0</v>
      </c>
      <c r="Y219" s="301"/>
      <c r="Z219" s="301"/>
      <c r="AB219" s="303" t="str">
        <f t="shared" ca="1" si="12"/>
        <v>TantalumFIR Metals &amp; Resource Ltd.</v>
      </c>
    </row>
    <row r="220" spans="1:28" s="302" customFormat="1" ht="127.5">
      <c r="A220" s="249" t="s">
        <v>1987</v>
      </c>
      <c r="B220" s="250" t="str">
        <f ca="1">IF(LEN(A220)=0,"",INDEX('Smelter Look-up'!$A:$A,MATCH($A220,'Smelter Look-up'!$E:$E,0)))</f>
        <v>Tantalum</v>
      </c>
      <c r="C220" s="256" t="str">
        <f ca="1">IF(LEN(A220)=0,"",INDEX('Smelter Look-up'!$C:$C,MATCH($A220,'Smelter Look-up'!$E:$E,0)))</f>
        <v>Jiujiang Zhongao Tantalum &amp; Niobium Co., Ltd.</v>
      </c>
      <c r="D220" s="250"/>
      <c r="E220" s="250" t="str">
        <f ca="1">IF(ISERROR($V220),"",OFFSET('Smelter Look-up'!$D$4,$V220-4,0)&amp;"")</f>
        <v>CHINA</v>
      </c>
      <c r="F220" s="250" t="str">
        <f ca="1">IF(ISERROR($V220),"",OFFSET('Smelter Look-up'!$E$4,$V220-4,0))</f>
        <v>CID002506</v>
      </c>
      <c r="G220" s="250" t="str">
        <f ca="1">IF(C220=$X$4,"Enter smelter details", IF(ISERROR($V220),"",OFFSET('Smelter Look-up'!$F$4,$V220-4,0)))</f>
        <v>CFSI</v>
      </c>
      <c r="H220" s="251">
        <f ca="1">IF(ISERROR($V220),"",OFFSET('Smelter Look-up'!$G$4,$V220-4,0))</f>
        <v>0</v>
      </c>
      <c r="I220" s="252" t="str">
        <f ca="1">IF(ISERROR($V220),"",OFFSET('Smelter Look-up'!$H$4,$V220-4,0))</f>
        <v>Jiujiang</v>
      </c>
      <c r="J220" s="252" t="str">
        <f ca="1">IF(ISERROR($V220),"",OFFSET('Smelter Look-up'!$I$4,$V220-4,0))</f>
        <v>Jiangxi</v>
      </c>
      <c r="K220" s="254"/>
      <c r="L220" s="254"/>
      <c r="M220" s="254"/>
      <c r="N220" s="254"/>
      <c r="O220" s="254"/>
      <c r="P220" s="253"/>
      <c r="Q220" s="255"/>
      <c r="R220" s="250" t="str">
        <f ca="1">IF(ISERROR($V220),"",OFFSET('Smelter Look-up'!$C$4,$V220-4,0)&amp;"")</f>
        <v>Jiujiang Zhongao Tantalum &amp; Niobium Co., Ltd.</v>
      </c>
      <c r="S220" s="264" t="str">
        <f t="shared" ca="1" si="10"/>
        <v>CN</v>
      </c>
      <c r="T220" s="264" t="str">
        <f ca="1">IF(B220="","",IF(ISERROR(MATCH($J220,SorP!$B$1:$B$6230,0)),"",INDIRECT("'SorP'!$A$"&amp;MATCH($J220,SorP!$B$1:$B$6230,0))))</f>
        <v>CN-36</v>
      </c>
      <c r="U220" s="299"/>
      <c r="V220" s="300">
        <f ca="1">IF(C220="",NA(),MATCH($B220&amp;$C220,'Smelter Look-up'!$J:$J,0))</f>
        <v>309</v>
      </c>
      <c r="W220" s="301"/>
      <c r="X220" s="301">
        <f t="shared" ca="1" si="11"/>
        <v>0</v>
      </c>
      <c r="Y220" s="301"/>
      <c r="Z220" s="301"/>
      <c r="AB220" s="303" t="str">
        <f t="shared" ca="1" si="12"/>
        <v>TantalumJiujiang Zhongao Tantalum &amp; Niobium Co., Ltd.</v>
      </c>
    </row>
    <row r="221" spans="1:28" s="302" customFormat="1" ht="127.5">
      <c r="A221" s="249" t="s">
        <v>1988</v>
      </c>
      <c r="B221" s="250" t="str">
        <f ca="1">IF(LEN(A221)=0,"",INDEX('Smelter Look-up'!$A:$A,MATCH($A221,'Smelter Look-up'!$E:$E,0)))</f>
        <v>Tantalum</v>
      </c>
      <c r="C221" s="256" t="str">
        <f ca="1">IF(LEN(A221)=0,"",INDEX('Smelter Look-up'!$C:$C,MATCH($A221,'Smelter Look-up'!$E:$E,0)))</f>
        <v>XinXing HaoRong Electronic Material Co., Ltd.</v>
      </c>
      <c r="D221" s="250"/>
      <c r="E221" s="250" t="str">
        <f ca="1">IF(ISERROR($V221),"",OFFSET('Smelter Look-up'!$D$4,$V221-4,0)&amp;"")</f>
        <v>CHINA</v>
      </c>
      <c r="F221" s="250" t="str">
        <f ca="1">IF(ISERROR($V221),"",OFFSET('Smelter Look-up'!$E$4,$V221-4,0))</f>
        <v>CID002508</v>
      </c>
      <c r="G221" s="250" t="str">
        <f ca="1">IF(C221=$X$4,"Enter smelter details", IF(ISERROR($V221),"",OFFSET('Smelter Look-up'!$F$4,$V221-4,0)))</f>
        <v>CFSI</v>
      </c>
      <c r="H221" s="251">
        <f ca="1">IF(ISERROR($V221),"",OFFSET('Smelter Look-up'!$G$4,$V221-4,0))</f>
        <v>0</v>
      </c>
      <c r="I221" s="252" t="str">
        <f ca="1">IF(ISERROR($V221),"",OFFSET('Smelter Look-up'!$H$4,$V221-4,0))</f>
        <v>YunFu City</v>
      </c>
      <c r="J221" s="252" t="str">
        <f ca="1">IF(ISERROR($V221),"",OFFSET('Smelter Look-up'!$I$4,$V221-4,0))</f>
        <v>Guangdong</v>
      </c>
      <c r="K221" s="254"/>
      <c r="L221" s="254"/>
      <c r="M221" s="254"/>
      <c r="N221" s="254"/>
      <c r="O221" s="254"/>
      <c r="P221" s="253"/>
      <c r="Q221" s="255"/>
      <c r="R221" s="250" t="str">
        <f ca="1">IF(ISERROR($V221),"",OFFSET('Smelter Look-up'!$C$4,$V221-4,0)&amp;"")</f>
        <v>XinXing HaoRong Electronic Material Co., Ltd.</v>
      </c>
      <c r="S221" s="264" t="str">
        <f t="shared" ca="1" si="10"/>
        <v>CN</v>
      </c>
      <c r="T221" s="264" t="str">
        <f ca="1">IF(B221="","",IF(ISERROR(MATCH($J221,SorP!$B$1:$B$6230,0)),"",INDIRECT("'SorP'!$A$"&amp;MATCH($J221,SorP!$B$1:$B$6230,0))))</f>
        <v>CN-44</v>
      </c>
      <c r="U221" s="299"/>
      <c r="V221" s="300">
        <f ca="1">IF(C221="",NA(),MATCH($B221&amp;$C221,'Smelter Look-up'!$J:$J,0))</f>
        <v>340</v>
      </c>
      <c r="W221" s="301"/>
      <c r="X221" s="301">
        <f t="shared" ca="1" si="11"/>
        <v>0</v>
      </c>
      <c r="Y221" s="301"/>
      <c r="Z221" s="301"/>
      <c r="AB221" s="303" t="str">
        <f t="shared" ca="1" si="12"/>
        <v>TantalumXinXing HaoRong Electronic Material Co., Ltd.</v>
      </c>
    </row>
    <row r="222" spans="1:28" s="302" customFormat="1" ht="76.5">
      <c r="A222" s="249" t="s">
        <v>1977</v>
      </c>
      <c r="B222" s="250" t="str">
        <f ca="1">IF(LEN(A222)=0,"",INDEX('Smelter Look-up'!$A:$A,MATCH($A222,'Smelter Look-up'!$E:$E,0)))</f>
        <v>Gold</v>
      </c>
      <c r="C222" s="256" t="str">
        <f ca="1">IF(LEN(A222)=0,"",INDEX('Smelter Look-up'!$C:$C,MATCH($A222,'Smelter Look-up'!$E:$E,0)))</f>
        <v>MMTC-PAMP India Pvt., Ltd.</v>
      </c>
      <c r="D222" s="250"/>
      <c r="E222" s="250" t="str">
        <f ca="1">IF(ISERROR($V222),"",OFFSET('Smelter Look-up'!$D$4,$V222-4,0)&amp;"")</f>
        <v>INDIA</v>
      </c>
      <c r="F222" s="250" t="str">
        <f ca="1">IF(ISERROR($V222),"",OFFSET('Smelter Look-up'!$E$4,$V222-4,0))</f>
        <v>CID002509</v>
      </c>
      <c r="G222" s="250" t="str">
        <f ca="1">IF(C222=$X$4,"Enter smelter details", IF(ISERROR($V222),"",OFFSET('Smelter Look-up'!$F$4,$V222-4,0)))</f>
        <v>CFSI</v>
      </c>
      <c r="H222" s="251">
        <f ca="1">IF(ISERROR($V222),"",OFFSET('Smelter Look-up'!$G$4,$V222-4,0))</f>
        <v>0</v>
      </c>
      <c r="I222" s="252" t="str">
        <f ca="1">IF(ISERROR($V222),"",OFFSET('Smelter Look-up'!$H$4,$V222-4,0))</f>
        <v>Mewat</v>
      </c>
      <c r="J222" s="252" t="str">
        <f ca="1">IF(ISERROR($V222),"",OFFSET('Smelter Look-up'!$I$4,$V222-4,0))</f>
        <v>Haryana</v>
      </c>
      <c r="K222" s="254"/>
      <c r="L222" s="254"/>
      <c r="M222" s="254"/>
      <c r="N222" s="254"/>
      <c r="O222" s="254"/>
      <c r="P222" s="253"/>
      <c r="Q222" s="255"/>
      <c r="R222" s="250" t="str">
        <f ca="1">IF(ISERROR($V222),"",OFFSET('Smelter Look-up'!$C$4,$V222-4,0)&amp;"")</f>
        <v>MMTC-PAMP India Pvt., Ltd.</v>
      </c>
      <c r="S222" s="264" t="str">
        <f t="shared" ca="1" si="10"/>
        <v>IN</v>
      </c>
      <c r="T222" s="264" t="str">
        <f ca="1">IF(B222="","",IF(ISERROR(MATCH($J222,SorP!$B$1:$B$6230,0)),"",INDIRECT("'SorP'!$A$"&amp;MATCH($J222,SorP!$B$1:$B$6230,0))))</f>
        <v>IN-HR</v>
      </c>
      <c r="U222" s="299"/>
      <c r="V222" s="300">
        <f ca="1">IF(C222="",NA(),MATCH($B222&amp;$C222,'Smelter Look-up'!$J:$J,0))</f>
        <v>152</v>
      </c>
      <c r="W222" s="301"/>
      <c r="X222" s="301">
        <f t="shared" ca="1" si="11"/>
        <v>0</v>
      </c>
      <c r="Y222" s="301"/>
      <c r="Z222" s="301"/>
      <c r="AB222" s="303" t="str">
        <f t="shared" ca="1" si="12"/>
        <v>GoldMMTC-PAMP India Pvt., Ltd.</v>
      </c>
    </row>
    <row r="223" spans="1:28" s="302" customFormat="1" ht="63.75">
      <c r="A223" s="249" t="s">
        <v>1979</v>
      </c>
      <c r="B223" s="250" t="str">
        <f ca="1">IF(LEN(A223)=0,"",INDEX('Smelter Look-up'!$A:$A,MATCH($A223,'Smelter Look-up'!$E:$E,0)))</f>
        <v>Gold</v>
      </c>
      <c r="C223" s="256" t="str">
        <f ca="1">IF(LEN(A223)=0,"",INDEX('Smelter Look-up'!$C:$C,MATCH($A223,'Smelter Look-up'!$E:$E,0)))</f>
        <v>Republic Metals Corporation</v>
      </c>
      <c r="D223" s="250"/>
      <c r="E223" s="250" t="str">
        <f ca="1">IF(ISERROR($V223),"",OFFSET('Smelter Look-up'!$D$4,$V223-4,0)&amp;"")</f>
        <v>UNITED STATES OF AMERICA</v>
      </c>
      <c r="F223" s="250" t="str">
        <f ca="1">IF(ISERROR($V223),"",OFFSET('Smelter Look-up'!$E$4,$V223-4,0))</f>
        <v>CID002510</v>
      </c>
      <c r="G223" s="250" t="str">
        <f ca="1">IF(C223=$X$4,"Enter smelter details", IF(ISERROR($V223),"",OFFSET('Smelter Look-up'!$F$4,$V223-4,0)))</f>
        <v>CFSI</v>
      </c>
      <c r="H223" s="251">
        <f ca="1">IF(ISERROR($V223),"",OFFSET('Smelter Look-up'!$G$4,$V223-4,0))</f>
        <v>0</v>
      </c>
      <c r="I223" s="252" t="str">
        <f ca="1">IF(ISERROR($V223),"",OFFSET('Smelter Look-up'!$H$4,$V223-4,0))</f>
        <v>Miami</v>
      </c>
      <c r="J223" s="252" t="str">
        <f ca="1">IF(ISERROR($V223),"",OFFSET('Smelter Look-up'!$I$4,$V223-4,0))</f>
        <v>Florida</v>
      </c>
      <c r="K223" s="254"/>
      <c r="L223" s="254"/>
      <c r="M223" s="254"/>
      <c r="N223" s="254"/>
      <c r="O223" s="254"/>
      <c r="P223" s="253"/>
      <c r="Q223" s="255"/>
      <c r="R223" s="250" t="str">
        <f ca="1">IF(ISERROR($V223),"",OFFSET('Smelter Look-up'!$C$4,$V223-4,0)&amp;"")</f>
        <v>Republic Metals Corporation</v>
      </c>
      <c r="S223" s="264" t="str">
        <f t="shared" ca="1" si="10"/>
        <v>US</v>
      </c>
      <c r="T223" s="264" t="str">
        <f ca="1">IF(B223="","",IF(ISERROR(MATCH($J223,SorP!$B$1:$B$6230,0)),"",INDIRECT("'SorP'!$A$"&amp;MATCH($J223,SorP!$B$1:$B$6230,0))))</f>
        <v>US-FL</v>
      </c>
      <c r="U223" s="299"/>
      <c r="V223" s="300">
        <f ca="1">IF(C223="",NA(),MATCH($B223&amp;$C223,'Smelter Look-up'!$J:$J,0))</f>
        <v>188</v>
      </c>
      <c r="W223" s="301"/>
      <c r="X223" s="301">
        <f t="shared" ca="1" si="11"/>
        <v>0</v>
      </c>
      <c r="Y223" s="301"/>
      <c r="Z223" s="301"/>
      <c r="AB223" s="303" t="str">
        <f t="shared" ca="1" si="12"/>
        <v>GoldRepublic Metals Corporation</v>
      </c>
    </row>
    <row r="224" spans="1:28" s="302" customFormat="1" ht="76.5">
      <c r="A224" s="249" t="s">
        <v>1975</v>
      </c>
      <c r="B224" s="250" t="str">
        <f ca="1">IF(LEN(A224)=0,"",INDEX('Smelter Look-up'!$A:$A,MATCH($A224,'Smelter Look-up'!$E:$E,0)))</f>
        <v>Gold</v>
      </c>
      <c r="C224" s="256" t="str">
        <f ca="1">IF(LEN(A224)=0,"",INDEX('Smelter Look-up'!$C:$C,MATCH($A224,'Smelter Look-up'!$E:$E,0)))</f>
        <v>KGHM Polska Miedz Spolka Akcyjna</v>
      </c>
      <c r="D224" s="250"/>
      <c r="E224" s="250" t="str">
        <f ca="1">IF(ISERROR($V224),"",OFFSET('Smelter Look-up'!$D$4,$V224-4,0)&amp;"")</f>
        <v>POLAND</v>
      </c>
      <c r="F224" s="250" t="str">
        <f ca="1">IF(ISERROR($V224),"",OFFSET('Smelter Look-up'!$E$4,$V224-4,0))</f>
        <v>CID002511</v>
      </c>
      <c r="G224" s="250" t="str">
        <f ca="1">IF(C224=$X$4,"Enter smelter details", IF(ISERROR($V224),"",OFFSET('Smelter Look-up'!$F$4,$V224-4,0)))</f>
        <v>CFSI</v>
      </c>
      <c r="H224" s="251">
        <f ca="1">IF(ISERROR($V224),"",OFFSET('Smelter Look-up'!$G$4,$V224-4,0))</f>
        <v>0</v>
      </c>
      <c r="I224" s="252" t="str">
        <f ca="1">IF(ISERROR($V224),"",OFFSET('Smelter Look-up'!$H$4,$V224-4,0))</f>
        <v>Lubin</v>
      </c>
      <c r="J224" s="252" t="str">
        <f ca="1">IF(ISERROR($V224),"",OFFSET('Smelter Look-up'!$I$4,$V224-4,0))</f>
        <v>Dolnośląskie</v>
      </c>
      <c r="K224" s="254"/>
      <c r="L224" s="254"/>
      <c r="M224" s="254"/>
      <c r="N224" s="254"/>
      <c r="O224" s="254"/>
      <c r="P224" s="253"/>
      <c r="Q224" s="255"/>
      <c r="R224" s="250" t="str">
        <f ca="1">IF(ISERROR($V224),"",OFFSET('Smelter Look-up'!$C$4,$V224-4,0)&amp;"")</f>
        <v>KGHM Polska Miedz Spolka Akcyjna</v>
      </c>
      <c r="S224" s="264" t="str">
        <f t="shared" ca="1" si="10"/>
        <v>PL</v>
      </c>
      <c r="T224" s="264" t="str">
        <f ca="1">IF(B224="","",IF(ISERROR(MATCH($J224,SorP!$B$1:$B$6230,0)),"",INDIRECT("'SorP'!$A$"&amp;MATCH($J224,SorP!$B$1:$B$6230,0))))</f>
        <v>PL-DS</v>
      </c>
      <c r="U224" s="299"/>
      <c r="V224" s="300">
        <f ca="1">IF(C224="",NA(),MATCH($B224&amp;$C224,'Smelter Look-up'!$J:$J,0))</f>
        <v>113</v>
      </c>
      <c r="W224" s="301"/>
      <c r="X224" s="301">
        <f t="shared" ca="1" si="11"/>
        <v>0</v>
      </c>
      <c r="Y224" s="301"/>
      <c r="Z224" s="301"/>
      <c r="AB224" s="303" t="str">
        <f t="shared" ca="1" si="12"/>
        <v>GoldKGHM Polska Miedz Spolka Akcyjna</v>
      </c>
    </row>
    <row r="225" spans="1:28" s="302" customFormat="1" ht="102">
      <c r="A225" s="249" t="s">
        <v>1986</v>
      </c>
      <c r="B225" s="250" t="str">
        <f ca="1">IF(LEN(A225)=0,"",INDEX('Smelter Look-up'!$A:$A,MATCH($A225,'Smelter Look-up'!$E:$E,0)))</f>
        <v>Tantalum</v>
      </c>
      <c r="C225" s="256" t="str">
        <f ca="1">IF(LEN(A225)=0,"",INDEX('Smelter Look-up'!$C:$C,MATCH($A225,'Smelter Look-up'!$E:$E,0)))</f>
        <v>Jiangxi Dinghai Tantalum &amp; Niobium Co., Ltd.</v>
      </c>
      <c r="D225" s="250"/>
      <c r="E225" s="250" t="str">
        <f ca="1">IF(ISERROR($V225),"",OFFSET('Smelter Look-up'!$D$4,$V225-4,0)&amp;"")</f>
        <v>CHINA</v>
      </c>
      <c r="F225" s="250" t="str">
        <f ca="1">IF(ISERROR($V225),"",OFFSET('Smelter Look-up'!$E$4,$V225-4,0))</f>
        <v>CID002512</v>
      </c>
      <c r="G225" s="250" t="str">
        <f ca="1">IF(C225=$X$4,"Enter smelter details", IF(ISERROR($V225),"",OFFSET('Smelter Look-up'!$F$4,$V225-4,0)))</f>
        <v>CFSI</v>
      </c>
      <c r="H225" s="251">
        <f ca="1">IF(ISERROR($V225),"",OFFSET('Smelter Look-up'!$G$4,$V225-4,0))</f>
        <v>0</v>
      </c>
      <c r="I225" s="252" t="str">
        <f ca="1">IF(ISERROR($V225),"",OFFSET('Smelter Look-up'!$H$4,$V225-4,0))</f>
        <v>Fengxin</v>
      </c>
      <c r="J225" s="252" t="str">
        <f ca="1">IF(ISERROR($V225),"",OFFSET('Smelter Look-up'!$I$4,$V225-4,0))</f>
        <v>Jiangxi</v>
      </c>
      <c r="K225" s="254"/>
      <c r="L225" s="254"/>
      <c r="M225" s="254"/>
      <c r="N225" s="254"/>
      <c r="O225" s="254"/>
      <c r="P225" s="253"/>
      <c r="Q225" s="255"/>
      <c r="R225" s="250" t="str">
        <f ca="1">IF(ISERROR($V225),"",OFFSET('Smelter Look-up'!$C$4,$V225-4,0)&amp;"")</f>
        <v>Jiangxi Dinghai Tantalum &amp; Niobium Co., Ltd.</v>
      </c>
      <c r="S225" s="264" t="str">
        <f t="shared" ca="1" si="10"/>
        <v>CN</v>
      </c>
      <c r="T225" s="264" t="str">
        <f ca="1">IF(B225="","",IF(ISERROR(MATCH($J225,SorP!$B$1:$B$6230,0)),"",INDIRECT("'SorP'!$A$"&amp;MATCH($J225,SorP!$B$1:$B$6230,0))))</f>
        <v>CN-36</v>
      </c>
      <c r="U225" s="299"/>
      <c r="V225" s="300">
        <f ca="1">IF(C225="",NA(),MATCH($B225&amp;$C225,'Smelter Look-up'!$J:$J,0))</f>
        <v>303</v>
      </c>
      <c r="W225" s="301"/>
      <c r="X225" s="301">
        <f t="shared" ca="1" si="11"/>
        <v>0</v>
      </c>
      <c r="Y225" s="301"/>
      <c r="Z225" s="301"/>
      <c r="AB225" s="303" t="str">
        <f t="shared" ca="1" si="12"/>
        <v>TantalumJiangxi Dinghai Tantalum &amp; Niobium Co., Ltd.</v>
      </c>
    </row>
    <row r="226" spans="1:28" s="302" customFormat="1" ht="114.75">
      <c r="A226" s="249" t="s">
        <v>2000</v>
      </c>
      <c r="B226" s="250" t="str">
        <f ca="1">IF(LEN(A226)=0,"",INDEX('Smelter Look-up'!$A:$A,MATCH($A226,'Smelter Look-up'!$E:$E,0)))</f>
        <v>Tungsten</v>
      </c>
      <c r="C226" s="256" t="str">
        <f ca="1">IF(LEN(A226)=0,"",INDEX('Smelter Look-up'!$C:$C,MATCH($A226,'Smelter Look-up'!$E:$E,0)))</f>
        <v>Chenzhou Diamond Tungsten Products Co., Ltd.</v>
      </c>
      <c r="D226" s="250"/>
      <c r="E226" s="250" t="str">
        <f ca="1">IF(ISERROR($V226),"",OFFSET('Smelter Look-up'!$D$4,$V226-4,0)&amp;"")</f>
        <v>CHINA</v>
      </c>
      <c r="F226" s="250" t="str">
        <f ca="1">IF(ISERROR($V226),"",OFFSET('Smelter Look-up'!$E$4,$V226-4,0))</f>
        <v>CID002513</v>
      </c>
      <c r="G226" s="250" t="str">
        <f ca="1">IF(C226=$X$4,"Enter smelter details", IF(ISERROR($V226),"",OFFSET('Smelter Look-up'!$F$4,$V226-4,0)))</f>
        <v>CFSI</v>
      </c>
      <c r="H226" s="251">
        <f ca="1">IF(ISERROR($V226),"",OFFSET('Smelter Look-up'!$G$4,$V226-4,0))</f>
        <v>0</v>
      </c>
      <c r="I226" s="252" t="str">
        <f ca="1">IF(ISERROR($V226),"",OFFSET('Smelter Look-up'!$H$4,$V226-4,0))</f>
        <v>Chenzhou</v>
      </c>
      <c r="J226" s="252" t="str">
        <f ca="1">IF(ISERROR($V226),"",OFFSET('Smelter Look-up'!$I$4,$V226-4,0))</f>
        <v>Hunan</v>
      </c>
      <c r="K226" s="254"/>
      <c r="L226" s="254"/>
      <c r="M226" s="254"/>
      <c r="N226" s="254"/>
      <c r="O226" s="254"/>
      <c r="P226" s="253"/>
      <c r="Q226" s="255"/>
      <c r="R226" s="250" t="str">
        <f ca="1">IF(ISERROR($V226),"",OFFSET('Smelter Look-up'!$C$4,$V226-4,0)&amp;"")</f>
        <v>Chenzhou Diamond Tungsten Products Co., Ltd.</v>
      </c>
      <c r="S226" s="264" t="str">
        <f t="shared" ca="1" si="10"/>
        <v>CN</v>
      </c>
      <c r="T226" s="264" t="str">
        <f ca="1">IF(B226="","",IF(ISERROR(MATCH($J226,SorP!$B$1:$B$6230,0)),"",INDIRECT("'SorP'!$A$"&amp;MATCH($J226,SorP!$B$1:$B$6230,0))))</f>
        <v>CN-43</v>
      </c>
      <c r="U226" s="299"/>
      <c r="V226" s="300">
        <f ca="1">IF(C226="",NA(),MATCH($B226&amp;$C226,'Smelter Look-up'!$J:$J,0))</f>
        <v>515</v>
      </c>
      <c r="W226" s="301"/>
      <c r="X226" s="301">
        <f t="shared" ca="1" si="11"/>
        <v>0</v>
      </c>
      <c r="Y226" s="301"/>
      <c r="Z226" s="301"/>
      <c r="AB226" s="303" t="str">
        <f t="shared" ca="1" si="12"/>
        <v>TungstenChenzhou Diamond Tungsten Products Co., Ltd.</v>
      </c>
    </row>
    <row r="227" spans="1:28" s="302" customFormat="1" ht="76.5">
      <c r="A227" s="249" t="s">
        <v>1973</v>
      </c>
      <c r="B227" s="250" t="str">
        <f ca="1">IF(LEN(A227)=0,"",INDEX('Smelter Look-up'!$A:$A,MATCH($A227,'Smelter Look-up'!$E:$E,0)))</f>
        <v>Gold</v>
      </c>
      <c r="C227" s="256" t="str">
        <f ca="1">IF(LEN(A227)=0,"",INDEX('Smelter Look-up'!$C:$C,MATCH($A227,'Smelter Look-up'!$E:$E,0)))</f>
        <v>Fidelity Printers and Refiners Ltd.</v>
      </c>
      <c r="D227" s="250"/>
      <c r="E227" s="250" t="str">
        <f ca="1">IF(ISERROR($V227),"",OFFSET('Smelter Look-up'!$D$4,$V227-4,0)&amp;"")</f>
        <v>ZIMBABWE</v>
      </c>
      <c r="F227" s="250" t="str">
        <f ca="1">IF(ISERROR($V227),"",OFFSET('Smelter Look-up'!$E$4,$V227-4,0))</f>
        <v>CID002515</v>
      </c>
      <c r="G227" s="250" t="str">
        <f ca="1">IF(C227=$X$4,"Enter smelter details", IF(ISERROR($V227),"",OFFSET('Smelter Look-up'!$F$4,$V227-4,0)))</f>
        <v>CFSI</v>
      </c>
      <c r="H227" s="251">
        <f ca="1">IF(ISERROR($V227),"",OFFSET('Smelter Look-up'!$G$4,$V227-4,0))</f>
        <v>0</v>
      </c>
      <c r="I227" s="252" t="str">
        <f ca="1">IF(ISERROR($V227),"",OFFSET('Smelter Look-up'!$H$4,$V227-4,0))</f>
        <v>Msasa</v>
      </c>
      <c r="J227" s="252" t="str">
        <f ca="1">IF(ISERROR($V227),"",OFFSET('Smelter Look-up'!$I$4,$V227-4,0))</f>
        <v>Harare</v>
      </c>
      <c r="K227" s="254"/>
      <c r="L227" s="254"/>
      <c r="M227" s="254"/>
      <c r="N227" s="254"/>
      <c r="O227" s="254"/>
      <c r="P227" s="253"/>
      <c r="Q227" s="255"/>
      <c r="R227" s="250" t="str">
        <f ca="1">IF(ISERROR($V227),"",OFFSET('Smelter Look-up'!$C$4,$V227-4,0)&amp;"")</f>
        <v>Fidelity Printers and Refiners Ltd.</v>
      </c>
      <c r="S227" s="264" t="str">
        <f t="shared" ca="1" si="10"/>
        <v>ZW</v>
      </c>
      <c r="T227" s="264" t="str">
        <f ca="1">IF(B227="","",IF(ISERROR(MATCH($J227,SorP!$B$1:$B$6230,0)),"",INDIRECT("'SorP'!$A$"&amp;MATCH($J227,SorP!$B$1:$B$6230,0))))</f>
        <v>ZW-HA</v>
      </c>
      <c r="U227" s="299"/>
      <c r="V227" s="300">
        <f ca="1">IF(C227="",NA(),MATCH($B227&amp;$C227,'Smelter Look-up'!$J:$J,0))</f>
        <v>68</v>
      </c>
      <c r="W227" s="301"/>
      <c r="X227" s="301">
        <f t="shared" ca="1" si="11"/>
        <v>0</v>
      </c>
      <c r="Y227" s="301"/>
      <c r="Z227" s="301"/>
      <c r="AB227" s="303" t="str">
        <f t="shared" ca="1" si="12"/>
        <v>GoldFidelity Printers and Refiners Ltd.</v>
      </c>
    </row>
    <row r="228" spans="1:28" s="302" customFormat="1" ht="76.5">
      <c r="A228" s="249" t="s">
        <v>1982</v>
      </c>
      <c r="B228" s="250" t="str">
        <f ca="1">IF(LEN(A228)=0,"",INDEX('Smelter Look-up'!$A:$A,MATCH($A228,'Smelter Look-up'!$E:$E,0)))</f>
        <v>Gold</v>
      </c>
      <c r="C228" s="256" t="str">
        <f ca="1">IF(LEN(A228)=0,"",INDEX('Smelter Look-up'!$C:$C,MATCH($A228,'Smelter Look-up'!$E:$E,0)))</f>
        <v>Singway Technology Co., Ltd.</v>
      </c>
      <c r="D228" s="250"/>
      <c r="E228" s="250" t="str">
        <f ca="1">IF(ISERROR($V228),"",OFFSET('Smelter Look-up'!$D$4,$V228-4,0)&amp;"")</f>
        <v>TAIWAN, PROVINCE OF CHINA</v>
      </c>
      <c r="F228" s="250" t="str">
        <f ca="1">IF(ISERROR($V228),"",OFFSET('Smelter Look-up'!$E$4,$V228-4,0))</f>
        <v>CID002516</v>
      </c>
      <c r="G228" s="250" t="str">
        <f ca="1">IF(C228=$X$4,"Enter smelter details", IF(ISERROR($V228),"",OFFSET('Smelter Look-up'!$F$4,$V228-4,0)))</f>
        <v>CFSI</v>
      </c>
      <c r="H228" s="251">
        <f ca="1">IF(ISERROR($V228),"",OFFSET('Smelter Look-up'!$G$4,$V228-4,0))</f>
        <v>0</v>
      </c>
      <c r="I228" s="252" t="str">
        <f ca="1">IF(ISERROR($V228),"",OFFSET('Smelter Look-up'!$H$4,$V228-4,0))</f>
        <v>Dayuan</v>
      </c>
      <c r="J228" s="252" t="str">
        <f ca="1">IF(ISERROR($V228),"",OFFSET('Smelter Look-up'!$I$4,$V228-4,0))</f>
        <v>Taoyuan</v>
      </c>
      <c r="K228" s="254"/>
      <c r="L228" s="254"/>
      <c r="M228" s="254"/>
      <c r="N228" s="254"/>
      <c r="O228" s="254"/>
      <c r="P228" s="253"/>
      <c r="Q228" s="255"/>
      <c r="R228" s="250" t="str">
        <f ca="1">IF(ISERROR($V228),"",OFFSET('Smelter Look-up'!$C$4,$V228-4,0)&amp;"")</f>
        <v>Singway Technology Co., Ltd.</v>
      </c>
      <c r="S228" s="264" t="str">
        <f t="shared" ca="1" si="10"/>
        <v>TW</v>
      </c>
      <c r="T228" s="264" t="str">
        <f ca="1">IF(B228="","",IF(ISERROR(MATCH($J228,SorP!$B$1:$B$6230,0)),"",INDIRECT("'SorP'!$A$"&amp;MATCH($J228,SorP!$B$1:$B$6230,0))))</f>
        <v>TW-TAO</v>
      </c>
      <c r="U228" s="299"/>
      <c r="V228" s="300">
        <f ca="1">IF(C228="",NA(),MATCH($B228&amp;$C228,'Smelter Look-up'!$J:$J,0))</f>
        <v>216</v>
      </c>
      <c r="W228" s="301"/>
      <c r="X228" s="301">
        <f t="shared" ca="1" si="11"/>
        <v>0</v>
      </c>
      <c r="Y228" s="301"/>
      <c r="Z228" s="301"/>
      <c r="AB228" s="303" t="str">
        <f t="shared" ca="1" si="12"/>
        <v>GoldSingway Technology Co., Ltd.</v>
      </c>
    </row>
    <row r="229" spans="1:28" s="302" customFormat="1" ht="63.75">
      <c r="A229" s="249" t="s">
        <v>1992</v>
      </c>
      <c r="B229" s="250" t="str">
        <f ca="1">IF(LEN(A229)=0,"",INDEX('Smelter Look-up'!$A:$A,MATCH($A229,'Smelter Look-up'!$E:$E,0)))</f>
        <v>Tin</v>
      </c>
      <c r="C229" s="256" t="str">
        <f ca="1">IF(LEN(A229)=0,"",INDEX('Smelter Look-up'!$C:$C,MATCH($A229,'Smelter Look-up'!$E:$E,0)))</f>
        <v>O.M. Manufacturing Philippines, Inc.</v>
      </c>
      <c r="D229" s="250"/>
      <c r="E229" s="250" t="str">
        <f ca="1">IF(ISERROR($V229),"",OFFSET('Smelter Look-up'!$D$4,$V229-4,0)&amp;"")</f>
        <v>PHILIPPINES</v>
      </c>
      <c r="F229" s="250" t="str">
        <f ca="1">IF(ISERROR($V229),"",OFFSET('Smelter Look-up'!$E$4,$V229-4,0))</f>
        <v>CID002517</v>
      </c>
      <c r="G229" s="250" t="str">
        <f ca="1">IF(C229=$X$4,"Enter smelter details", IF(ISERROR($V229),"",OFFSET('Smelter Look-up'!$F$4,$V229-4,0)))</f>
        <v>CFSI</v>
      </c>
      <c r="H229" s="251">
        <f ca="1">IF(ISERROR($V229),"",OFFSET('Smelter Look-up'!$G$4,$V229-4,0))</f>
        <v>0</v>
      </c>
      <c r="I229" s="252" t="str">
        <f ca="1">IF(ISERROR($V229),"",OFFSET('Smelter Look-up'!$H$4,$V229-4,0))</f>
        <v>Rosario</v>
      </c>
      <c r="J229" s="252" t="str">
        <f ca="1">IF(ISERROR($V229),"",OFFSET('Smelter Look-up'!$I$4,$V229-4,0))</f>
        <v>Cavite</v>
      </c>
      <c r="K229" s="254"/>
      <c r="L229" s="254"/>
      <c r="M229" s="254"/>
      <c r="N229" s="254"/>
      <c r="O229" s="254"/>
      <c r="P229" s="253"/>
      <c r="Q229" s="255"/>
      <c r="R229" s="250" t="str">
        <f ca="1">IF(ISERROR($V229),"",OFFSET('Smelter Look-up'!$C$4,$V229-4,0)&amp;"")</f>
        <v>O.M. Manufacturing Philippines, Inc.</v>
      </c>
      <c r="S229" s="264" t="str">
        <f t="shared" ca="1" si="10"/>
        <v>PH</v>
      </c>
      <c r="T229" s="264" t="str">
        <f ca="1">IF(B229="","",IF(ISERROR(MATCH($J229,SorP!$B$1:$B$6230,0)),"",INDIRECT("'SorP'!$A$"&amp;MATCH($J229,SorP!$B$1:$B$6230,0))))</f>
        <v>PH-CAV</v>
      </c>
      <c r="U229" s="299"/>
      <c r="V229" s="300">
        <f ca="1">IF(C229="",NA(),MATCH($B229&amp;$C229,'Smelter Look-up'!$J:$J,0))</f>
        <v>433</v>
      </c>
      <c r="W229" s="301"/>
      <c r="X229" s="301">
        <f t="shared" ca="1" si="11"/>
        <v>0</v>
      </c>
      <c r="Y229" s="301"/>
      <c r="Z229" s="301"/>
      <c r="AB229" s="303" t="str">
        <f t="shared" ca="1" si="12"/>
        <v>TinO.M. Manufacturing Philippines, Inc.</v>
      </c>
    </row>
    <row r="230" spans="1:28" s="302" customFormat="1" ht="51">
      <c r="A230" s="249" t="s">
        <v>1996</v>
      </c>
      <c r="B230" s="250" t="str">
        <f ca="1">IF(LEN(A230)=0,"",INDEX('Smelter Look-up'!$A:$A,MATCH($A230,'Smelter Look-up'!$E:$E,0)))</f>
        <v>Tin</v>
      </c>
      <c r="C230" s="256" t="str">
        <f ca="1">IF(LEN(A230)=0,"",INDEX('Smelter Look-up'!$C:$C,MATCH($A230,'Smelter Look-up'!$E:$E,0)))</f>
        <v>PT Inti Stania Prima</v>
      </c>
      <c r="D230" s="250"/>
      <c r="E230" s="250" t="str">
        <f ca="1">IF(ISERROR($V230),"",OFFSET('Smelter Look-up'!$D$4,$V230-4,0)&amp;"")</f>
        <v>INDONESIA</v>
      </c>
      <c r="F230" s="250" t="str">
        <f ca="1">IF(ISERROR($V230),"",OFFSET('Smelter Look-up'!$E$4,$V230-4,0))</f>
        <v>CID002530</v>
      </c>
      <c r="G230" s="250" t="str">
        <f ca="1">IF(C230=$X$4,"Enter smelter details", IF(ISERROR($V230),"",OFFSET('Smelter Look-up'!$F$4,$V230-4,0)))</f>
        <v>CFSI</v>
      </c>
      <c r="H230" s="251">
        <f ca="1">IF(ISERROR($V230),"",OFFSET('Smelter Look-up'!$G$4,$V230-4,0))</f>
        <v>0</v>
      </c>
      <c r="I230" s="252" t="str">
        <f ca="1">IF(ISERROR($V230),"",OFFSET('Smelter Look-up'!$H$4,$V230-4,0))</f>
        <v>Sungailiat</v>
      </c>
      <c r="J230" s="252" t="str">
        <f ca="1">IF(ISERROR($V230),"",OFFSET('Smelter Look-up'!$I$4,$V230-4,0))</f>
        <v>Kepulauan Bangka Belitung</v>
      </c>
      <c r="K230" s="254"/>
      <c r="L230" s="254"/>
      <c r="M230" s="254"/>
      <c r="N230" s="254"/>
      <c r="O230" s="254"/>
      <c r="P230" s="253"/>
      <c r="Q230" s="255"/>
      <c r="R230" s="250" t="str">
        <f ca="1">IF(ISERROR($V230),"",OFFSET('Smelter Look-up'!$C$4,$V230-4,0)&amp;"")</f>
        <v>PT Inti Stania Prima</v>
      </c>
      <c r="S230" s="264" t="str">
        <f t="shared" ca="1" si="10"/>
        <v>ID</v>
      </c>
      <c r="T230" s="264" t="str">
        <f ca="1">IF(B230="","",IF(ISERROR(MATCH($J230,SorP!$B$1:$B$6230,0)),"",INDIRECT("'SorP'!$A$"&amp;MATCH($J230,SorP!$B$1:$B$6230,0))))</f>
        <v>ID-BB</v>
      </c>
      <c r="U230" s="299"/>
      <c r="V230" s="300">
        <f ca="1">IF(C230="",NA(),MATCH($B230&amp;$C230,'Smelter Look-up'!$J:$J,0))</f>
        <v>451</v>
      </c>
      <c r="W230" s="301"/>
      <c r="X230" s="301">
        <f t="shared" ca="1" si="11"/>
        <v>0</v>
      </c>
      <c r="Y230" s="301"/>
      <c r="Z230" s="301"/>
      <c r="AB230" s="303" t="str">
        <f t="shared" ca="1" si="12"/>
        <v>TinPT Inti Stania Prima</v>
      </c>
    </row>
    <row r="231" spans="1:28" s="302" customFormat="1" ht="127.5">
      <c r="A231" s="249" t="s">
        <v>2004</v>
      </c>
      <c r="B231" s="250" t="str">
        <f ca="1">IF(LEN(A231)=0,"",INDEX('Smelter Look-up'!$A:$A,MATCH($A231,'Smelter Look-up'!$E:$E,0)))</f>
        <v>Tungsten</v>
      </c>
      <c r="C231" s="256" t="str">
        <f ca="1">IF(LEN(A231)=0,"",INDEX('Smelter Look-up'!$C:$C,MATCH($A231,'Smelter Look-up'!$E:$E,0)))</f>
        <v>Jiangxi Xiushui Xianggan Nonferrous Metals Co., Ltd.</v>
      </c>
      <c r="D231" s="250"/>
      <c r="E231" s="250" t="str">
        <f ca="1">IF(ISERROR($V231),"",OFFSET('Smelter Look-up'!$D$4,$V231-4,0)&amp;"")</f>
        <v>CHINA</v>
      </c>
      <c r="F231" s="250" t="str">
        <f ca="1">IF(ISERROR($V231),"",OFFSET('Smelter Look-up'!$E$4,$V231-4,0))</f>
        <v>CID002535</v>
      </c>
      <c r="G231" s="250" t="str">
        <f ca="1">IF(C231=$X$4,"Enter smelter details", IF(ISERROR($V231),"",OFFSET('Smelter Look-up'!$F$4,$V231-4,0)))</f>
        <v>CFSI</v>
      </c>
      <c r="H231" s="251">
        <f ca="1">IF(ISERROR($V231),"",OFFSET('Smelter Look-up'!$G$4,$V231-4,0))</f>
        <v>0</v>
      </c>
      <c r="I231" s="252" t="str">
        <f ca="1">IF(ISERROR($V231),"",OFFSET('Smelter Look-up'!$H$4,$V231-4,0))</f>
        <v>Xiushui</v>
      </c>
      <c r="J231" s="252" t="str">
        <f ca="1">IF(ISERROR($V231),"",OFFSET('Smelter Look-up'!$I$4,$V231-4,0))</f>
        <v>Jiangxi</v>
      </c>
      <c r="K231" s="254"/>
      <c r="L231" s="254"/>
      <c r="M231" s="254"/>
      <c r="N231" s="254"/>
      <c r="O231" s="254"/>
      <c r="P231" s="253"/>
      <c r="Q231" s="255"/>
      <c r="R231" s="250" t="str">
        <f ca="1">IF(ISERROR($V231),"",OFFSET('Smelter Look-up'!$C$4,$V231-4,0)&amp;"")</f>
        <v>Jiangxi Xiushui Xianggan Nonferrous Metals Co., Ltd.</v>
      </c>
      <c r="S231" s="264" t="str">
        <f t="shared" ca="1" si="10"/>
        <v>CN</v>
      </c>
      <c r="T231" s="264" t="str">
        <f ca="1">IF(B231="","",IF(ISERROR(MATCH($J231,SorP!$B$1:$B$6230,0)),"",INDIRECT("'SorP'!$A$"&amp;MATCH($J231,SorP!$B$1:$B$6230,0))))</f>
        <v>CN-36</v>
      </c>
      <c r="U231" s="299"/>
      <c r="V231" s="300">
        <f ca="1">IF(C231="",NA(),MATCH($B231&amp;$C231,'Smelter Look-up'!$J:$J,0))</f>
        <v>546</v>
      </c>
      <c r="W231" s="301"/>
      <c r="X231" s="301">
        <f t="shared" ca="1" si="11"/>
        <v>0</v>
      </c>
      <c r="Y231" s="301"/>
      <c r="Z231" s="301"/>
      <c r="AB231" s="303" t="str">
        <f t="shared" ca="1" si="12"/>
        <v>TungstenJiangxi Xiushui Xianggan Nonferrous Metals Co., Ltd.</v>
      </c>
    </row>
    <row r="232" spans="1:28" s="302" customFormat="1" ht="76.5">
      <c r="A232" s="249" t="s">
        <v>2002</v>
      </c>
      <c r="B232" s="250" t="str">
        <f ca="1">IF(LEN(A232)=0,"",INDEX('Smelter Look-up'!$A:$A,MATCH($A232,'Smelter Look-up'!$E:$E,0)))</f>
        <v>Tungsten</v>
      </c>
      <c r="C232" s="256" t="str">
        <f ca="1">IF(LEN(A232)=0,"",INDEX('Smelter Look-up'!$C:$C,MATCH($A232,'Smelter Look-up'!$E:$E,0)))</f>
        <v>Ganzhou Yatai Tungsten Co., Ltd.</v>
      </c>
      <c r="D232" s="250"/>
      <c r="E232" s="250" t="str">
        <f ca="1">IF(ISERROR($V232),"",OFFSET('Smelter Look-up'!$D$4,$V232-4,0)&amp;"")</f>
        <v>CHINA</v>
      </c>
      <c r="F232" s="250" t="str">
        <f ca="1">IF(ISERROR($V232),"",OFFSET('Smelter Look-up'!$E$4,$V232-4,0))</f>
        <v>CID002536</v>
      </c>
      <c r="G232" s="250" t="str">
        <f ca="1">IF(C232=$X$4,"Enter smelter details", IF(ISERROR($V232),"",OFFSET('Smelter Look-up'!$F$4,$V232-4,0)))</f>
        <v>CFSI</v>
      </c>
      <c r="H232" s="251">
        <f ca="1">IF(ISERROR($V232),"",OFFSET('Smelter Look-up'!$G$4,$V232-4,0))</f>
        <v>0</v>
      </c>
      <c r="I232" s="252" t="str">
        <f ca="1">IF(ISERROR($V232),"",OFFSET('Smelter Look-up'!$H$4,$V232-4,0))</f>
        <v>Ganzhou</v>
      </c>
      <c r="J232" s="252" t="str">
        <f ca="1">IF(ISERROR($V232),"",OFFSET('Smelter Look-up'!$I$4,$V232-4,0))</f>
        <v>Jiangxi</v>
      </c>
      <c r="K232" s="254"/>
      <c r="L232" s="254"/>
      <c r="M232" s="254"/>
      <c r="N232" s="254"/>
      <c r="O232" s="254"/>
      <c r="P232" s="253"/>
      <c r="Q232" s="255"/>
      <c r="R232" s="250" t="str">
        <f ca="1">IF(ISERROR($V232),"",OFFSET('Smelter Look-up'!$C$4,$V232-4,0)&amp;"")</f>
        <v>Ganzhou Yatai Tungsten Co., Ltd.</v>
      </c>
      <c r="S232" s="264" t="str">
        <f t="shared" ca="1" si="10"/>
        <v>CN</v>
      </c>
      <c r="T232" s="264" t="str">
        <f ca="1">IF(B232="","",IF(ISERROR(MATCH($J232,SorP!$B$1:$B$6230,0)),"",INDIRECT("'SorP'!$A$"&amp;MATCH($J232,SorP!$B$1:$B$6230,0))))</f>
        <v>CN-36</v>
      </c>
      <c r="U232" s="299"/>
      <c r="V232" s="300">
        <f ca="1">IF(C232="",NA(),MATCH($B232&amp;$C232,'Smelter Look-up'!$J:$J,0))</f>
        <v>523</v>
      </c>
      <c r="W232" s="301"/>
      <c r="X232" s="301">
        <f t="shared" ca="1" si="11"/>
        <v>0</v>
      </c>
      <c r="Y232" s="301"/>
      <c r="Z232" s="301"/>
      <c r="AB232" s="303" t="str">
        <f t="shared" ca="1" si="12"/>
        <v>TungstenGanzhou Yatai Tungsten Co., Ltd.</v>
      </c>
    </row>
    <row r="233" spans="1:28" s="302" customFormat="1" ht="51">
      <c r="A233" s="249" t="s">
        <v>2024</v>
      </c>
      <c r="B233" s="250" t="str">
        <f ca="1">IF(LEN(A233)=0,"",INDEX('Smelter Look-up'!$A:$A,MATCH($A233,'Smelter Look-up'!$E:$E,0)))</f>
        <v>Tantalum</v>
      </c>
      <c r="C233" s="256" t="str">
        <f ca="1">IF(LEN(A233)=0,"",INDEX('Smelter Look-up'!$C:$C,MATCH($A233,'Smelter Look-up'!$E:$E,0)))</f>
        <v>KEMET Blue Metals</v>
      </c>
      <c r="D233" s="250"/>
      <c r="E233" s="250" t="str">
        <f ca="1">IF(ISERROR($V233),"",OFFSET('Smelter Look-up'!$D$4,$V233-4,0)&amp;"")</f>
        <v>MEXICO</v>
      </c>
      <c r="F233" s="250" t="str">
        <f ca="1">IF(ISERROR($V233),"",OFFSET('Smelter Look-up'!$E$4,$V233-4,0))</f>
        <v>CID002539</v>
      </c>
      <c r="G233" s="250" t="str">
        <f ca="1">IF(C233=$X$4,"Enter smelter details", IF(ISERROR($V233),"",OFFSET('Smelter Look-up'!$F$4,$V233-4,0)))</f>
        <v>CFSI</v>
      </c>
      <c r="H233" s="251">
        <f ca="1">IF(ISERROR($V233),"",OFFSET('Smelter Look-up'!$G$4,$V233-4,0))</f>
        <v>0</v>
      </c>
      <c r="I233" s="252" t="str">
        <f ca="1">IF(ISERROR($V233),"",OFFSET('Smelter Look-up'!$H$4,$V233-4,0))</f>
        <v>Matamoros</v>
      </c>
      <c r="J233" s="252" t="str">
        <f ca="1">IF(ISERROR($V233),"",OFFSET('Smelter Look-up'!$I$4,$V233-4,0))</f>
        <v>Tamaulipas</v>
      </c>
      <c r="K233" s="254"/>
      <c r="L233" s="254"/>
      <c r="M233" s="254"/>
      <c r="N233" s="254"/>
      <c r="O233" s="254"/>
      <c r="P233" s="253"/>
      <c r="Q233" s="255"/>
      <c r="R233" s="250" t="str">
        <f ca="1">IF(ISERROR($V233),"",OFFSET('Smelter Look-up'!$C$4,$V233-4,0)&amp;"")</f>
        <v>KEMET Blue Metals</v>
      </c>
      <c r="S233" s="264" t="str">
        <f t="shared" ca="1" si="10"/>
        <v>MX</v>
      </c>
      <c r="T233" s="264" t="str">
        <f ca="1">IF(B233="","",IF(ISERROR(MATCH($J233,SorP!$B$1:$B$6230,0)),"",INDIRECT("'SorP'!$A$"&amp;MATCH($J233,SorP!$B$1:$B$6230,0))))</f>
        <v>MX-TAM</v>
      </c>
      <c r="U233" s="299"/>
      <c r="V233" s="300">
        <f ca="1">IF(C233="",NA(),MATCH($B233&amp;$C233,'Smelter Look-up'!$J:$J,0))</f>
        <v>310</v>
      </c>
      <c r="W233" s="301"/>
      <c r="X233" s="301">
        <f t="shared" ca="1" si="11"/>
        <v>0</v>
      </c>
      <c r="Y233" s="301"/>
      <c r="Z233" s="301"/>
      <c r="AB233" s="303" t="str">
        <f t="shared" ca="1" si="12"/>
        <v>TantalumKEMET Blue Metals</v>
      </c>
    </row>
    <row r="234" spans="1:28" s="302" customFormat="1" ht="63.75">
      <c r="A234" s="249" t="s">
        <v>2026</v>
      </c>
      <c r="B234" s="250" t="str">
        <f ca="1">IF(LEN(A234)=0,"",INDEX('Smelter Look-up'!$A:$A,MATCH($A234,'Smelter Look-up'!$E:$E,0)))</f>
        <v>Tungsten</v>
      </c>
      <c r="C234" s="256" t="str">
        <f ca="1">IF(LEN(A234)=0,"",INDEX('Smelter Look-up'!$C:$C,MATCH($A234,'Smelter Look-up'!$E:$E,0)))</f>
        <v>H.C. Starck Tungsten GmbH</v>
      </c>
      <c r="D234" s="250"/>
      <c r="E234" s="250" t="str">
        <f ca="1">IF(ISERROR($V234),"",OFFSET('Smelter Look-up'!$D$4,$V234-4,0)&amp;"")</f>
        <v>GERMANY</v>
      </c>
      <c r="F234" s="250" t="str">
        <f ca="1">IF(ISERROR($V234),"",OFFSET('Smelter Look-up'!$E$4,$V234-4,0))</f>
        <v>CID002541</v>
      </c>
      <c r="G234" s="250" t="str">
        <f ca="1">IF(C234=$X$4,"Enter smelter details", IF(ISERROR($V234),"",OFFSET('Smelter Look-up'!$F$4,$V234-4,0)))</f>
        <v>CFSI</v>
      </c>
      <c r="H234" s="251">
        <f ca="1">IF(ISERROR($V234),"",OFFSET('Smelter Look-up'!$G$4,$V234-4,0))</f>
        <v>0</v>
      </c>
      <c r="I234" s="252" t="str">
        <f ca="1">IF(ISERROR($V234),"",OFFSET('Smelter Look-up'!$H$4,$V234-4,0))</f>
        <v>Goslar</v>
      </c>
      <c r="J234" s="252" t="str">
        <f ca="1">IF(ISERROR($V234),"",OFFSET('Smelter Look-up'!$I$4,$V234-4,0))</f>
        <v>Niedersachsen</v>
      </c>
      <c r="K234" s="254"/>
      <c r="L234" s="254"/>
      <c r="M234" s="254"/>
      <c r="N234" s="254"/>
      <c r="O234" s="254"/>
      <c r="P234" s="253"/>
      <c r="Q234" s="255"/>
      <c r="R234" s="250" t="str">
        <f ca="1">IF(ISERROR($V234),"",OFFSET('Smelter Look-up'!$C$4,$V234-4,0)&amp;"")</f>
        <v>H.C. Starck Tungsten GmbH</v>
      </c>
      <c r="S234" s="264" t="str">
        <f t="shared" ca="1" si="10"/>
        <v>DE</v>
      </c>
      <c r="T234" s="264" t="str">
        <f ca="1">IF(B234="","",IF(ISERROR(MATCH($J234,SorP!$B$1:$B$6230,0)),"",INDIRECT("'SorP'!$A$"&amp;MATCH($J234,SorP!$B$1:$B$6230,0))))</f>
        <v>DE-NI</v>
      </c>
      <c r="U234" s="299"/>
      <c r="V234" s="300">
        <f ca="1">IF(C234="",NA(),MATCH($B234&amp;$C234,'Smelter Look-up'!$J:$J,0))</f>
        <v>528</v>
      </c>
      <c r="W234" s="301"/>
      <c r="X234" s="301">
        <f t="shared" ca="1" si="11"/>
        <v>0</v>
      </c>
      <c r="Y234" s="301"/>
      <c r="Z234" s="301"/>
      <c r="AB234" s="303" t="str">
        <f t="shared" ca="1" si="12"/>
        <v>TungstenH.C. Starck Tungsten GmbH</v>
      </c>
    </row>
    <row r="235" spans="1:28" s="302" customFormat="1" ht="89.25">
      <c r="A235" s="249" t="s">
        <v>2027</v>
      </c>
      <c r="B235" s="250" t="str">
        <f ca="1">IF(LEN(A235)=0,"",INDEX('Smelter Look-up'!$A:$A,MATCH($A235,'Smelter Look-up'!$E:$E,0)))</f>
        <v>Tungsten</v>
      </c>
      <c r="C235" s="256" t="str">
        <f ca="1">IF(LEN(A235)=0,"",INDEX('Smelter Look-up'!$C:$C,MATCH($A235,'Smelter Look-up'!$E:$E,0)))</f>
        <v>H.C. Starck Smelting GmbH &amp; Co. KG</v>
      </c>
      <c r="D235" s="250"/>
      <c r="E235" s="250" t="str">
        <f ca="1">IF(ISERROR($V235),"",OFFSET('Smelter Look-up'!$D$4,$V235-4,0)&amp;"")</f>
        <v>GERMANY</v>
      </c>
      <c r="F235" s="250" t="str">
        <f ca="1">IF(ISERROR($V235),"",OFFSET('Smelter Look-up'!$E$4,$V235-4,0))</f>
        <v>CID002542</v>
      </c>
      <c r="G235" s="250" t="str">
        <f ca="1">IF(C235=$X$4,"Enter smelter details", IF(ISERROR($V235),"",OFFSET('Smelter Look-up'!$F$4,$V235-4,0)))</f>
        <v>CFSI</v>
      </c>
      <c r="H235" s="251">
        <f ca="1">IF(ISERROR($V235),"",OFFSET('Smelter Look-up'!$G$4,$V235-4,0))</f>
        <v>0</v>
      </c>
      <c r="I235" s="252" t="str">
        <f ca="1">IF(ISERROR($V235),"",OFFSET('Smelter Look-up'!$H$4,$V235-4,0))</f>
        <v>Laufenburg</v>
      </c>
      <c r="J235" s="252" t="str">
        <f ca="1">IF(ISERROR($V235),"",OFFSET('Smelter Look-up'!$I$4,$V235-4,0))</f>
        <v>Baden-Württemberg</v>
      </c>
      <c r="K235" s="254"/>
      <c r="L235" s="254"/>
      <c r="M235" s="254"/>
      <c r="N235" s="254"/>
      <c r="O235" s="254"/>
      <c r="P235" s="253"/>
      <c r="Q235" s="255"/>
      <c r="R235" s="250" t="str">
        <f ca="1">IF(ISERROR($V235),"",OFFSET('Smelter Look-up'!$C$4,$V235-4,0)&amp;"")</f>
        <v>H.C. Starck Smelting GmbH &amp; Co. KG</v>
      </c>
      <c r="S235" s="264" t="str">
        <f t="shared" ca="1" si="10"/>
        <v>DE</v>
      </c>
      <c r="T235" s="264" t="str">
        <f ca="1">IF(B235="","",IF(ISERROR(MATCH($J235,SorP!$B$1:$B$6230,0)),"",INDIRECT("'SorP'!$A$"&amp;MATCH($J235,SorP!$B$1:$B$6230,0))))</f>
        <v>DE-BW</v>
      </c>
      <c r="U235" s="299"/>
      <c r="V235" s="300">
        <f ca="1">IF(C235="",NA(),MATCH($B235&amp;$C235,'Smelter Look-up'!$J:$J,0))</f>
        <v>527</v>
      </c>
      <c r="W235" s="301"/>
      <c r="X235" s="301">
        <f t="shared" ca="1" si="11"/>
        <v>0</v>
      </c>
      <c r="Y235" s="301"/>
      <c r="Z235" s="301"/>
      <c r="AB235" s="303" t="str">
        <f t="shared" ca="1" si="12"/>
        <v>TungstenH.C. Starck Smelting GmbH &amp; Co. KG</v>
      </c>
    </row>
    <row r="236" spans="1:28" s="302" customFormat="1" ht="153">
      <c r="A236" s="249" t="s">
        <v>2030</v>
      </c>
      <c r="B236" s="250" t="str">
        <f ca="1">IF(LEN(A236)=0,"",INDEX('Smelter Look-up'!$A:$A,MATCH($A236,'Smelter Look-up'!$E:$E,0)))</f>
        <v>Tungsten</v>
      </c>
      <c r="C236" s="256" t="str">
        <f ca="1">IF(LEN(A236)=0,"",INDEX('Smelter Look-up'!$C:$C,MATCH($A236,'Smelter Look-up'!$E:$E,0)))</f>
        <v>Nui Phao H.C. Starck Tungsten Chemicals Manufacturing LLC</v>
      </c>
      <c r="D236" s="250"/>
      <c r="E236" s="250" t="str">
        <f ca="1">IF(ISERROR($V236),"",OFFSET('Smelter Look-up'!$D$4,$V236-4,0)&amp;"")</f>
        <v>VIET NAM</v>
      </c>
      <c r="F236" s="250" t="str">
        <f ca="1">IF(ISERROR($V236),"",OFFSET('Smelter Look-up'!$E$4,$V236-4,0))</f>
        <v>CID002543</v>
      </c>
      <c r="G236" s="250" t="str">
        <f ca="1">IF(C236=$X$4,"Enter smelter details", IF(ISERROR($V236),"",OFFSET('Smelter Look-up'!$F$4,$V236-4,0)))</f>
        <v>CFSI</v>
      </c>
      <c r="H236" s="251">
        <f ca="1">IF(ISERROR($V236),"",OFFSET('Smelter Look-up'!$G$4,$V236-4,0))</f>
        <v>0</v>
      </c>
      <c r="I236" s="252" t="str">
        <f ca="1">IF(ISERROR($V236),"",OFFSET('Smelter Look-up'!$H$4,$V236-4,0))</f>
        <v>Dai Tu</v>
      </c>
      <c r="J236" s="252" t="str">
        <f ca="1">IF(ISERROR($V236),"",OFFSET('Smelter Look-up'!$I$4,$V236-4,0))</f>
        <v>Thái Nguyên</v>
      </c>
      <c r="K236" s="254"/>
      <c r="L236" s="254"/>
      <c r="M236" s="254"/>
      <c r="N236" s="254"/>
      <c r="O236" s="254"/>
      <c r="P236" s="253"/>
      <c r="Q236" s="255"/>
      <c r="R236" s="250" t="str">
        <f ca="1">IF(ISERROR($V236),"",OFFSET('Smelter Look-up'!$C$4,$V236-4,0)&amp;"")</f>
        <v>Nui Phao H.C. Starck Tungsten Chemicals Manufacturing LLC</v>
      </c>
      <c r="S236" s="264" t="str">
        <f t="shared" ca="1" si="10"/>
        <v>VN</v>
      </c>
      <c r="T236" s="264" t="str">
        <f ca="1">IF(B236="","",IF(ISERROR(MATCH($J236,SorP!$B$1:$B$6230,0)),"",INDIRECT("'SorP'!$A$"&amp;MATCH($J236,SorP!$B$1:$B$6230,0))))</f>
        <v>VN-69</v>
      </c>
      <c r="U236" s="299"/>
      <c r="V236" s="300">
        <f ca="1">IF(C236="",NA(),MATCH($B236&amp;$C236,'Smelter Look-up'!$J:$J,0))</f>
        <v>553</v>
      </c>
      <c r="W236" s="301"/>
      <c r="X236" s="301">
        <f t="shared" ca="1" si="11"/>
        <v>0</v>
      </c>
      <c r="Y236" s="301"/>
      <c r="Z236" s="301"/>
      <c r="AB236" s="303" t="str">
        <f t="shared" ca="1" si="12"/>
        <v>TungstenNui Phao H.C. Starck Tungsten Chemicals Manufacturing LLC</v>
      </c>
    </row>
    <row r="237" spans="1:28" s="302" customFormat="1" ht="63.75">
      <c r="A237" s="249" t="s">
        <v>2014</v>
      </c>
      <c r="B237" s="250" t="str">
        <f ca="1">IF(LEN(A237)=0,"",INDEX('Smelter Look-up'!$A:$A,MATCH($A237,'Smelter Look-up'!$E:$E,0)))</f>
        <v>Tantalum</v>
      </c>
      <c r="C237" s="256" t="str">
        <f ca="1">IF(LEN(A237)=0,"",INDEX('Smelter Look-up'!$C:$C,MATCH($A237,'Smelter Look-up'!$E:$E,0)))</f>
        <v>H.C. Starck Co., Ltd.</v>
      </c>
      <c r="D237" s="250"/>
      <c r="E237" s="250" t="str">
        <f ca="1">IF(ISERROR($V237),"",OFFSET('Smelter Look-up'!$D$4,$V237-4,0)&amp;"")</f>
        <v>THAILAND</v>
      </c>
      <c r="F237" s="250" t="str">
        <f ca="1">IF(ISERROR($V237),"",OFFSET('Smelter Look-up'!$E$4,$V237-4,0))</f>
        <v>CID002544</v>
      </c>
      <c r="G237" s="250" t="str">
        <f ca="1">IF(C237=$X$4,"Enter smelter details", IF(ISERROR($V237),"",OFFSET('Smelter Look-up'!$F$4,$V237-4,0)))</f>
        <v>CFSI</v>
      </c>
      <c r="H237" s="251">
        <f ca="1">IF(ISERROR($V237),"",OFFSET('Smelter Look-up'!$G$4,$V237-4,0))</f>
        <v>0</v>
      </c>
      <c r="I237" s="252" t="str">
        <f ca="1">IF(ISERROR($V237),"",OFFSET('Smelter Look-up'!$H$4,$V237-4,0))</f>
        <v>Map Ta Phut</v>
      </c>
      <c r="J237" s="252" t="str">
        <f ca="1">IF(ISERROR($V237),"",OFFSET('Smelter Look-up'!$I$4,$V237-4,0))</f>
        <v>Rayong</v>
      </c>
      <c r="K237" s="254"/>
      <c r="L237" s="254"/>
      <c r="M237" s="254"/>
      <c r="N237" s="254"/>
      <c r="O237" s="254"/>
      <c r="P237" s="253"/>
      <c r="Q237" s="255"/>
      <c r="R237" s="250" t="str">
        <f ca="1">IF(ISERROR($V237),"",OFFSET('Smelter Look-up'!$C$4,$V237-4,0)&amp;"")</f>
        <v>H.C. Starck Co., Ltd.</v>
      </c>
      <c r="S237" s="264" t="str">
        <f t="shared" ca="1" si="10"/>
        <v>TH</v>
      </c>
      <c r="T237" s="264" t="str">
        <f ca="1">IF(B237="","",IF(ISERROR(MATCH($J237,SorP!$B$1:$B$6230,0)),"",INDIRECT("'SorP'!$A$"&amp;MATCH($J237,SorP!$B$1:$B$6230,0))))</f>
        <v>TH-21</v>
      </c>
      <c r="U237" s="299"/>
      <c r="V237" s="300">
        <f ca="1">IF(C237="",NA(),MATCH($B237&amp;$C237,'Smelter Look-up'!$J:$J,0))</f>
        <v>296</v>
      </c>
      <c r="W237" s="301"/>
      <c r="X237" s="301">
        <f t="shared" ca="1" si="11"/>
        <v>0</v>
      </c>
      <c r="Y237" s="301"/>
      <c r="Z237" s="301"/>
      <c r="AB237" s="303" t="str">
        <f t="shared" ca="1" si="12"/>
        <v>TantalumH.C. Starck Co., Ltd.</v>
      </c>
    </row>
    <row r="238" spans="1:28" s="302" customFormat="1" ht="89.25">
      <c r="A238" s="249" t="s">
        <v>2015</v>
      </c>
      <c r="B238" s="250" t="str">
        <f ca="1">IF(LEN(A238)=0,"",INDEX('Smelter Look-up'!$A:$A,MATCH($A238,'Smelter Look-up'!$E:$E,0)))</f>
        <v>Tantalum</v>
      </c>
      <c r="C238" s="256" t="str">
        <f ca="1">IF(LEN(A238)=0,"",INDEX('Smelter Look-up'!$C:$C,MATCH($A238,'Smelter Look-up'!$E:$E,0)))</f>
        <v>H.C. Starck Tantalum and Niobium GmbH</v>
      </c>
      <c r="D238" s="250"/>
      <c r="E238" s="250" t="str">
        <f ca="1">IF(ISERROR($V238),"",OFFSET('Smelter Look-up'!$D$4,$V238-4,0)&amp;"")</f>
        <v>GERMANY</v>
      </c>
      <c r="F238" s="250" t="str">
        <f ca="1">IF(ISERROR($V238),"",OFFSET('Smelter Look-up'!$E$4,$V238-4,0))</f>
        <v>CID002545</v>
      </c>
      <c r="G238" s="250" t="str">
        <f ca="1">IF(C238=$X$4,"Enter smelter details", IF(ISERROR($V238),"",OFFSET('Smelter Look-up'!$F$4,$V238-4,0)))</f>
        <v>CFSI</v>
      </c>
      <c r="H238" s="251">
        <f ca="1">IF(ISERROR($V238),"",OFFSET('Smelter Look-up'!$G$4,$V238-4,0))</f>
        <v>0</v>
      </c>
      <c r="I238" s="252" t="str">
        <f ca="1">IF(ISERROR($V238),"",OFFSET('Smelter Look-up'!$H$4,$V238-4,0))</f>
        <v>Goslar</v>
      </c>
      <c r="J238" s="252" t="str">
        <f ca="1">IF(ISERROR($V238),"",OFFSET('Smelter Look-up'!$I$4,$V238-4,0))</f>
        <v>Niedersachsen</v>
      </c>
      <c r="K238" s="254"/>
      <c r="L238" s="254"/>
      <c r="M238" s="254"/>
      <c r="N238" s="254"/>
      <c r="O238" s="254"/>
      <c r="P238" s="253"/>
      <c r="Q238" s="255"/>
      <c r="R238" s="250" t="str">
        <f ca="1">IF(ISERROR($V238),"",OFFSET('Smelter Look-up'!$C$4,$V238-4,0)&amp;"")</f>
        <v>H.C. Starck Tantalum and Niobium GmbH</v>
      </c>
      <c r="S238" s="264" t="str">
        <f t="shared" ca="1" si="10"/>
        <v>DE</v>
      </c>
      <c r="T238" s="264" t="str">
        <f ca="1">IF(B238="","",IF(ISERROR(MATCH($J238,SorP!$B$1:$B$6230,0)),"",INDIRECT("'SorP'!$A$"&amp;MATCH($J238,SorP!$B$1:$B$6230,0))))</f>
        <v>DE-NI</v>
      </c>
      <c r="U238" s="299"/>
      <c r="V238" s="300">
        <f ca="1">IF(C238="",NA(),MATCH($B238&amp;$C238,'Smelter Look-up'!$J:$J,0))</f>
        <v>301</v>
      </c>
      <c r="W238" s="301"/>
      <c r="X238" s="301">
        <f t="shared" ca="1" si="11"/>
        <v>0</v>
      </c>
      <c r="Y238" s="301"/>
      <c r="Z238" s="301"/>
      <c r="AB238" s="303" t="str">
        <f t="shared" ca="1" si="12"/>
        <v>TantalumH.C. Starck Tantalum and Niobium GmbH</v>
      </c>
    </row>
    <row r="239" spans="1:28" s="302" customFormat="1" ht="76.5">
      <c r="A239" s="249" t="s">
        <v>2017</v>
      </c>
      <c r="B239" s="250" t="str">
        <f ca="1">IF(LEN(A239)=0,"",INDEX('Smelter Look-up'!$A:$A,MATCH($A239,'Smelter Look-up'!$E:$E,0)))</f>
        <v>Tantalum</v>
      </c>
      <c r="C239" s="256" t="str">
        <f ca="1">IF(LEN(A239)=0,"",INDEX('Smelter Look-up'!$C:$C,MATCH($A239,'Smelter Look-up'!$E:$E,0)))</f>
        <v>H.C. Starck Hermsdorf GmbH</v>
      </c>
      <c r="D239" s="250"/>
      <c r="E239" s="250" t="str">
        <f ca="1">IF(ISERROR($V239),"",OFFSET('Smelter Look-up'!$D$4,$V239-4,0)&amp;"")</f>
        <v>GERMANY</v>
      </c>
      <c r="F239" s="250" t="str">
        <f ca="1">IF(ISERROR($V239),"",OFFSET('Smelter Look-up'!$E$4,$V239-4,0))</f>
        <v>CID002547</v>
      </c>
      <c r="G239" s="250" t="str">
        <f ca="1">IF(C239=$X$4,"Enter smelter details", IF(ISERROR($V239),"",OFFSET('Smelter Look-up'!$F$4,$V239-4,0)))</f>
        <v>CFSI</v>
      </c>
      <c r="H239" s="251">
        <f ca="1">IF(ISERROR($V239),"",OFFSET('Smelter Look-up'!$G$4,$V239-4,0))</f>
        <v>0</v>
      </c>
      <c r="I239" s="252" t="str">
        <f ca="1">IF(ISERROR($V239),"",OFFSET('Smelter Look-up'!$H$4,$V239-4,0))</f>
        <v>Hermsdorf</v>
      </c>
      <c r="J239" s="252" t="str">
        <f ca="1">IF(ISERROR($V239),"",OFFSET('Smelter Look-up'!$I$4,$V239-4,0))</f>
        <v>Thüringen</v>
      </c>
      <c r="K239" s="254"/>
      <c r="L239" s="254"/>
      <c r="M239" s="254"/>
      <c r="N239" s="254"/>
      <c r="O239" s="254"/>
      <c r="P239" s="253"/>
      <c r="Q239" s="255"/>
      <c r="R239" s="250" t="str">
        <f ca="1">IF(ISERROR($V239),"",OFFSET('Smelter Look-up'!$C$4,$V239-4,0)&amp;"")</f>
        <v>H.C. Starck Hermsdorf GmbH</v>
      </c>
      <c r="S239" s="264" t="str">
        <f t="shared" ca="1" si="10"/>
        <v>DE</v>
      </c>
      <c r="T239" s="264" t="str">
        <f ca="1">IF(B239="","",IF(ISERROR(MATCH($J239,SorP!$B$1:$B$6230,0)),"",INDIRECT("'SorP'!$A$"&amp;MATCH($J239,SorP!$B$1:$B$6230,0))))</f>
        <v>DE-TH</v>
      </c>
      <c r="U239" s="299"/>
      <c r="V239" s="300">
        <f ca="1">IF(C239="",NA(),MATCH($B239&amp;$C239,'Smelter Look-up'!$J:$J,0))</f>
        <v>297</v>
      </c>
      <c r="W239" s="301"/>
      <c r="X239" s="301">
        <f t="shared" ca="1" si="11"/>
        <v>0</v>
      </c>
      <c r="Y239" s="301"/>
      <c r="Z239" s="301"/>
      <c r="AB239" s="303" t="str">
        <f t="shared" ca="1" si="12"/>
        <v>TantalumH.C. Starck Hermsdorf GmbH</v>
      </c>
    </row>
    <row r="240" spans="1:28" s="302" customFormat="1" ht="51">
      <c r="A240" s="249" t="s">
        <v>2019</v>
      </c>
      <c r="B240" s="250" t="str">
        <f ca="1">IF(LEN(A240)=0,"",INDEX('Smelter Look-up'!$A:$A,MATCH($A240,'Smelter Look-up'!$E:$E,0)))</f>
        <v>Tantalum</v>
      </c>
      <c r="C240" s="256" t="str">
        <f ca="1">IF(LEN(A240)=0,"",INDEX('Smelter Look-up'!$C:$C,MATCH($A240,'Smelter Look-up'!$E:$E,0)))</f>
        <v>H.C. Starck Inc.</v>
      </c>
      <c r="D240" s="250"/>
      <c r="E240" s="250" t="str">
        <f ca="1">IF(ISERROR($V240),"",OFFSET('Smelter Look-up'!$D$4,$V240-4,0)&amp;"")</f>
        <v>UNITED STATES OF AMERICA</v>
      </c>
      <c r="F240" s="250" t="str">
        <f ca="1">IF(ISERROR($V240),"",OFFSET('Smelter Look-up'!$E$4,$V240-4,0))</f>
        <v>CID002548</v>
      </c>
      <c r="G240" s="250" t="str">
        <f ca="1">IF(C240=$X$4,"Enter smelter details", IF(ISERROR($V240),"",OFFSET('Smelter Look-up'!$F$4,$V240-4,0)))</f>
        <v>CFSI</v>
      </c>
      <c r="H240" s="251">
        <f ca="1">IF(ISERROR($V240),"",OFFSET('Smelter Look-up'!$G$4,$V240-4,0))</f>
        <v>0</v>
      </c>
      <c r="I240" s="252" t="str">
        <f ca="1">IF(ISERROR($V240),"",OFFSET('Smelter Look-up'!$H$4,$V240-4,0))</f>
        <v>Newton</v>
      </c>
      <c r="J240" s="252" t="str">
        <f ca="1">IF(ISERROR($V240),"",OFFSET('Smelter Look-up'!$I$4,$V240-4,0))</f>
        <v>Massachusetts</v>
      </c>
      <c r="K240" s="254"/>
      <c r="L240" s="254"/>
      <c r="M240" s="254"/>
      <c r="N240" s="254"/>
      <c r="O240" s="254"/>
      <c r="P240" s="253"/>
      <c r="Q240" s="255"/>
      <c r="R240" s="250" t="str">
        <f ca="1">IF(ISERROR($V240),"",OFFSET('Smelter Look-up'!$C$4,$V240-4,0)&amp;"")</f>
        <v>H.C. Starck Inc.</v>
      </c>
      <c r="S240" s="264" t="str">
        <f t="shared" ca="1" si="10"/>
        <v>US</v>
      </c>
      <c r="T240" s="264" t="str">
        <f ca="1">IF(B240="","",IF(ISERROR(MATCH($J240,SorP!$B$1:$B$6230,0)),"",INDIRECT("'SorP'!$A$"&amp;MATCH($J240,SorP!$B$1:$B$6230,0))))</f>
        <v>US-MA</v>
      </c>
      <c r="U240" s="299"/>
      <c r="V240" s="300">
        <f ca="1">IF(C240="",NA(),MATCH($B240&amp;$C240,'Smelter Look-up'!$J:$J,0))</f>
        <v>298</v>
      </c>
      <c r="W240" s="301"/>
      <c r="X240" s="301">
        <f t="shared" ca="1" si="11"/>
        <v>0</v>
      </c>
      <c r="Y240" s="301"/>
      <c r="Z240" s="301"/>
      <c r="AB240" s="303" t="str">
        <f t="shared" ca="1" si="12"/>
        <v>TantalumH.C. Starck Inc.</v>
      </c>
    </row>
    <row r="241" spans="1:28" s="302" customFormat="1" ht="51">
      <c r="A241" s="249" t="s">
        <v>2021</v>
      </c>
      <c r="B241" s="250" t="str">
        <f ca="1">IF(LEN(A241)=0,"",INDEX('Smelter Look-up'!$A:$A,MATCH($A241,'Smelter Look-up'!$E:$E,0)))</f>
        <v>Tantalum</v>
      </c>
      <c r="C241" s="256" t="str">
        <f ca="1">IF(LEN(A241)=0,"",INDEX('Smelter Look-up'!$C:$C,MATCH($A241,'Smelter Look-up'!$E:$E,0)))</f>
        <v>H.C. Starck Ltd.</v>
      </c>
      <c r="D241" s="250"/>
      <c r="E241" s="250" t="str">
        <f ca="1">IF(ISERROR($V241),"",OFFSET('Smelter Look-up'!$D$4,$V241-4,0)&amp;"")</f>
        <v>JAPAN</v>
      </c>
      <c r="F241" s="250" t="str">
        <f ca="1">IF(ISERROR($V241),"",OFFSET('Smelter Look-up'!$E$4,$V241-4,0))</f>
        <v>CID002549</v>
      </c>
      <c r="G241" s="250" t="str">
        <f ca="1">IF(C241=$X$4,"Enter smelter details", IF(ISERROR($V241),"",OFFSET('Smelter Look-up'!$F$4,$V241-4,0)))</f>
        <v>CFSI</v>
      </c>
      <c r="H241" s="251">
        <f ca="1">IF(ISERROR($V241),"",OFFSET('Smelter Look-up'!$G$4,$V241-4,0))</f>
        <v>0</v>
      </c>
      <c r="I241" s="252" t="str">
        <f ca="1">IF(ISERROR($V241),"",OFFSET('Smelter Look-up'!$H$4,$V241-4,0))</f>
        <v>Mito</v>
      </c>
      <c r="J241" s="252" t="str">
        <f ca="1">IF(ISERROR($V241),"",OFFSET('Smelter Look-up'!$I$4,$V241-4,0))</f>
        <v>Ibaraki</v>
      </c>
      <c r="K241" s="254"/>
      <c r="L241" s="254"/>
      <c r="M241" s="254"/>
      <c r="N241" s="254"/>
      <c r="O241" s="254"/>
      <c r="P241" s="253"/>
      <c r="Q241" s="255"/>
      <c r="R241" s="250" t="str">
        <f ca="1">IF(ISERROR($V241),"",OFFSET('Smelter Look-up'!$C$4,$V241-4,0)&amp;"")</f>
        <v>H.C. Starck Ltd.</v>
      </c>
      <c r="S241" s="264" t="str">
        <f t="shared" ca="1" si="10"/>
        <v>JP</v>
      </c>
      <c r="T241" s="264" t="str">
        <f ca="1">IF(B241="","",IF(ISERROR(MATCH($J241,SorP!$B$1:$B$6230,0)),"",INDIRECT("'SorP'!$A$"&amp;MATCH($J241,SorP!$B$1:$B$6230,0))))</f>
        <v>JP-08</v>
      </c>
      <c r="U241" s="299"/>
      <c r="V241" s="300">
        <f ca="1">IF(C241="",NA(),MATCH($B241&amp;$C241,'Smelter Look-up'!$J:$J,0))</f>
        <v>299</v>
      </c>
      <c r="W241" s="301"/>
      <c r="X241" s="301">
        <f t="shared" ca="1" si="11"/>
        <v>0</v>
      </c>
      <c r="Y241" s="301"/>
      <c r="Z241" s="301"/>
      <c r="AB241" s="303" t="str">
        <f t="shared" ca="1" si="12"/>
        <v>TantalumH.C. Starck Ltd.</v>
      </c>
    </row>
    <row r="242" spans="1:28" s="302" customFormat="1" ht="89.25">
      <c r="A242" s="249" t="s">
        <v>2022</v>
      </c>
      <c r="B242" s="250" t="str">
        <f ca="1">IF(LEN(A242)=0,"",INDEX('Smelter Look-up'!$A:$A,MATCH($A242,'Smelter Look-up'!$E:$E,0)))</f>
        <v>Tantalum</v>
      </c>
      <c r="C242" s="256" t="str">
        <f ca="1">IF(LEN(A242)=0,"",INDEX('Smelter Look-up'!$C:$C,MATCH($A242,'Smelter Look-up'!$E:$E,0)))</f>
        <v>H.C. Starck Smelting GmbH &amp; Co. KG</v>
      </c>
      <c r="D242" s="250"/>
      <c r="E242" s="250" t="str">
        <f ca="1">IF(ISERROR($V242),"",OFFSET('Smelter Look-up'!$D$4,$V242-4,0)&amp;"")</f>
        <v>GERMANY</v>
      </c>
      <c r="F242" s="250" t="str">
        <f ca="1">IF(ISERROR($V242),"",OFFSET('Smelter Look-up'!$E$4,$V242-4,0))</f>
        <v>CID002550</v>
      </c>
      <c r="G242" s="250" t="str">
        <f ca="1">IF(C242=$X$4,"Enter smelter details", IF(ISERROR($V242),"",OFFSET('Smelter Look-up'!$F$4,$V242-4,0)))</f>
        <v>CFSI</v>
      </c>
      <c r="H242" s="251">
        <f ca="1">IF(ISERROR($V242),"",OFFSET('Smelter Look-up'!$G$4,$V242-4,0))</f>
        <v>0</v>
      </c>
      <c r="I242" s="252" t="str">
        <f ca="1">IF(ISERROR($V242),"",OFFSET('Smelter Look-up'!$H$4,$V242-4,0))</f>
        <v>Laufenburg</v>
      </c>
      <c r="J242" s="252" t="str">
        <f ca="1">IF(ISERROR($V242),"",OFFSET('Smelter Look-up'!$I$4,$V242-4,0))</f>
        <v>Baden-Württemberg</v>
      </c>
      <c r="K242" s="254"/>
      <c r="L242" s="254"/>
      <c r="M242" s="254"/>
      <c r="N242" s="254"/>
      <c r="O242" s="254"/>
      <c r="P242" s="253"/>
      <c r="Q242" s="255"/>
      <c r="R242" s="250" t="str">
        <f ca="1">IF(ISERROR($V242),"",OFFSET('Smelter Look-up'!$C$4,$V242-4,0)&amp;"")</f>
        <v>H.C. Starck Smelting GmbH &amp; Co. KG</v>
      </c>
      <c r="S242" s="264" t="str">
        <f t="shared" ca="1" si="10"/>
        <v>DE</v>
      </c>
      <c r="T242" s="264" t="str">
        <f ca="1">IF(B242="","",IF(ISERROR(MATCH($J242,SorP!$B$1:$B$6230,0)),"",INDIRECT("'SorP'!$A$"&amp;MATCH($J242,SorP!$B$1:$B$6230,0))))</f>
        <v>DE-BW</v>
      </c>
      <c r="U242" s="299"/>
      <c r="V242" s="300">
        <f ca="1">IF(C242="",NA(),MATCH($B242&amp;$C242,'Smelter Look-up'!$J:$J,0))</f>
        <v>300</v>
      </c>
      <c r="W242" s="301"/>
      <c r="X242" s="301">
        <f t="shared" ca="1" si="11"/>
        <v>0</v>
      </c>
      <c r="Y242" s="301"/>
      <c r="Z242" s="301"/>
      <c r="AB242" s="303" t="str">
        <f t="shared" ca="1" si="12"/>
        <v>TantalumH.C. Starck Smelting GmbH &amp; Co. KG</v>
      </c>
    </row>
    <row r="243" spans="1:28" s="302" customFormat="1" ht="114.75">
      <c r="A243" s="249" t="s">
        <v>2029</v>
      </c>
      <c r="B243" s="250" t="str">
        <f ca="1">IF(LEN(A243)=0,"",INDEX('Smelter Look-up'!$A:$A,MATCH($A243,'Smelter Look-up'!$E:$E,0)))</f>
        <v>Tungsten</v>
      </c>
      <c r="C243" s="256" t="str">
        <f ca="1">IF(LEN(A243)=0,"",INDEX('Smelter Look-up'!$C:$C,MATCH($A243,'Smelter Look-up'!$E:$E,0)))</f>
        <v>Jiangwu H.C. Starck Tungsten Products Co., Ltd.</v>
      </c>
      <c r="D243" s="250"/>
      <c r="E243" s="250" t="str">
        <f ca="1">IF(ISERROR($V243),"",OFFSET('Smelter Look-up'!$D$4,$V243-4,0)&amp;"")</f>
        <v>CHINA</v>
      </c>
      <c r="F243" s="250" t="str">
        <f ca="1">IF(ISERROR($V243),"",OFFSET('Smelter Look-up'!$E$4,$V243-4,0))</f>
        <v>CID002551</v>
      </c>
      <c r="G243" s="250" t="str">
        <f ca="1">IF(C243=$X$4,"Enter smelter details", IF(ISERROR($V243),"",OFFSET('Smelter Look-up'!$F$4,$V243-4,0)))</f>
        <v>CFSI</v>
      </c>
      <c r="H243" s="251">
        <f ca="1">IF(ISERROR($V243),"",OFFSET('Smelter Look-up'!$G$4,$V243-4,0))</f>
        <v>0</v>
      </c>
      <c r="I243" s="252" t="str">
        <f ca="1">IF(ISERROR($V243),"",OFFSET('Smelter Look-up'!$H$4,$V243-4,0))</f>
        <v>Ganzhou</v>
      </c>
      <c r="J243" s="252" t="str">
        <f ca="1">IF(ISERROR($V243),"",OFFSET('Smelter Look-up'!$I$4,$V243-4,0))</f>
        <v>Jiangxi</v>
      </c>
      <c r="K243" s="254"/>
      <c r="L243" s="254"/>
      <c r="M243" s="254"/>
      <c r="N243" s="254"/>
      <c r="O243" s="254"/>
      <c r="P243" s="253"/>
      <c r="Q243" s="255"/>
      <c r="R243" s="250" t="str">
        <f ca="1">IF(ISERROR($V243),"",OFFSET('Smelter Look-up'!$C$4,$V243-4,0)&amp;"")</f>
        <v>Jiangwu H.C. Starck Tungsten Products Co., Ltd.</v>
      </c>
      <c r="S243" s="264" t="str">
        <f t="shared" ca="1" si="10"/>
        <v>CN</v>
      </c>
      <c r="T243" s="264" t="str">
        <f ca="1">IF(B243="","",IF(ISERROR(MATCH($J243,SorP!$B$1:$B$6230,0)),"",INDIRECT("'SorP'!$A$"&amp;MATCH($J243,SorP!$B$1:$B$6230,0))))</f>
        <v>CN-36</v>
      </c>
      <c r="U243" s="299"/>
      <c r="V243" s="300">
        <f ca="1">IF(C243="",NA(),MATCH($B243&amp;$C243,'Smelter Look-up'!$J:$J,0))</f>
        <v>538</v>
      </c>
      <c r="W243" s="301"/>
      <c r="X243" s="301">
        <f t="shared" ca="1" si="11"/>
        <v>0</v>
      </c>
      <c r="Y243" s="301"/>
      <c r="Z243" s="301"/>
      <c r="AB243" s="303" t="str">
        <f t="shared" ca="1" si="12"/>
        <v>TungstenJiangwu H.C. Starck Tungsten Products Co., Ltd.</v>
      </c>
    </row>
    <row r="244" spans="1:28" s="302" customFormat="1" ht="89.25">
      <c r="A244" s="249" t="s">
        <v>2012</v>
      </c>
      <c r="B244" s="250" t="str">
        <f ca="1">IF(LEN(A244)=0,"",INDEX('Smelter Look-up'!$A:$A,MATCH($A244,'Smelter Look-up'!$E:$E,0)))</f>
        <v>Tantalum</v>
      </c>
      <c r="C244" s="256" t="str">
        <f ca="1">IF(LEN(A244)=0,"",INDEX('Smelter Look-up'!$C:$C,MATCH($A244,'Smelter Look-up'!$E:$E,0)))</f>
        <v>Global Advanced Metals Boyertown</v>
      </c>
      <c r="D244" s="250"/>
      <c r="E244" s="250" t="str">
        <f ca="1">IF(ISERROR($V244),"",OFFSET('Smelter Look-up'!$D$4,$V244-4,0)&amp;"")</f>
        <v>UNITED STATES OF AMERICA</v>
      </c>
      <c r="F244" s="250" t="str">
        <f ca="1">IF(ISERROR($V244),"",OFFSET('Smelter Look-up'!$E$4,$V244-4,0))</f>
        <v>CID002557</v>
      </c>
      <c r="G244" s="250" t="str">
        <f ca="1">IF(C244=$X$4,"Enter smelter details", IF(ISERROR($V244),"",OFFSET('Smelter Look-up'!$F$4,$V244-4,0)))</f>
        <v>CFSI</v>
      </c>
      <c r="H244" s="251">
        <f ca="1">IF(ISERROR($V244),"",OFFSET('Smelter Look-up'!$G$4,$V244-4,0))</f>
        <v>0</v>
      </c>
      <c r="I244" s="252" t="str">
        <f ca="1">IF(ISERROR($V244),"",OFFSET('Smelter Look-up'!$H$4,$V244-4,0))</f>
        <v>Boyertown</v>
      </c>
      <c r="J244" s="252" t="str">
        <f ca="1">IF(ISERROR($V244),"",OFFSET('Smelter Look-up'!$I$4,$V244-4,0))</f>
        <v>Pennsylvania</v>
      </c>
      <c r="K244" s="254"/>
      <c r="L244" s="254"/>
      <c r="M244" s="254"/>
      <c r="N244" s="254"/>
      <c r="O244" s="254"/>
      <c r="P244" s="253"/>
      <c r="Q244" s="255"/>
      <c r="R244" s="250" t="str">
        <f ca="1">IF(ISERROR($V244),"",OFFSET('Smelter Look-up'!$C$4,$V244-4,0)&amp;"")</f>
        <v>Global Advanced Metals Boyertown</v>
      </c>
      <c r="S244" s="264" t="str">
        <f t="shared" ca="1" si="10"/>
        <v>US</v>
      </c>
      <c r="T244" s="264" t="str">
        <f ca="1">IF(B244="","",IF(ISERROR(MATCH($J244,SorP!$B$1:$B$6230,0)),"",INDIRECT("'SorP'!$A$"&amp;MATCH($J244,SorP!$B$1:$B$6230,0))))</f>
        <v>US-PA</v>
      </c>
      <c r="U244" s="299"/>
      <c r="V244" s="300">
        <f ca="1">IF(C244="",NA(),MATCH($B244&amp;$C244,'Smelter Look-up'!$J:$J,0))</f>
        <v>293</v>
      </c>
      <c r="W244" s="301"/>
      <c r="X244" s="301">
        <f t="shared" ca="1" si="11"/>
        <v>0</v>
      </c>
      <c r="Y244" s="301"/>
      <c r="Z244" s="301"/>
      <c r="AB244" s="303" t="str">
        <f t="shared" ca="1" si="12"/>
        <v>TantalumGlobal Advanced Metals Boyertown</v>
      </c>
    </row>
    <row r="245" spans="1:28" s="302" customFormat="1" ht="76.5">
      <c r="A245" s="249" t="s">
        <v>2010</v>
      </c>
      <c r="B245" s="250" t="str">
        <f ca="1">IF(LEN(A245)=0,"",INDEX('Smelter Look-up'!$A:$A,MATCH($A245,'Smelter Look-up'!$E:$E,0)))</f>
        <v>Tantalum</v>
      </c>
      <c r="C245" s="256" t="str">
        <f ca="1">IF(LEN(A245)=0,"",INDEX('Smelter Look-up'!$C:$C,MATCH($A245,'Smelter Look-up'!$E:$E,0)))</f>
        <v>Global Advanced Metals Aizu</v>
      </c>
      <c r="D245" s="250"/>
      <c r="E245" s="250" t="str">
        <f ca="1">IF(ISERROR($V245),"",OFFSET('Smelter Look-up'!$D$4,$V245-4,0)&amp;"")</f>
        <v>JAPAN</v>
      </c>
      <c r="F245" s="250" t="str">
        <f ca="1">IF(ISERROR($V245),"",OFFSET('Smelter Look-up'!$E$4,$V245-4,0))</f>
        <v>CID002558</v>
      </c>
      <c r="G245" s="250" t="str">
        <f ca="1">IF(C245=$X$4,"Enter smelter details", IF(ISERROR($V245),"",OFFSET('Smelter Look-up'!$F$4,$V245-4,0)))</f>
        <v>CFSI</v>
      </c>
      <c r="H245" s="251">
        <f ca="1">IF(ISERROR($V245),"",OFFSET('Smelter Look-up'!$G$4,$V245-4,0))</f>
        <v>0</v>
      </c>
      <c r="I245" s="252" t="str">
        <f ca="1">IF(ISERROR($V245),"",OFFSET('Smelter Look-up'!$H$4,$V245-4,0))</f>
        <v>Aizuwakamatsu</v>
      </c>
      <c r="J245" s="252" t="str">
        <f ca="1">IF(ISERROR($V245),"",OFFSET('Smelter Look-up'!$I$4,$V245-4,0))</f>
        <v>Fukushima</v>
      </c>
      <c r="K245" s="254"/>
      <c r="L245" s="254"/>
      <c r="M245" s="254"/>
      <c r="N245" s="254"/>
      <c r="O245" s="254"/>
      <c r="P245" s="253"/>
      <c r="Q245" s="255"/>
      <c r="R245" s="250" t="str">
        <f ca="1">IF(ISERROR($V245),"",OFFSET('Smelter Look-up'!$C$4,$V245-4,0)&amp;"")</f>
        <v>Global Advanced Metals Aizu</v>
      </c>
      <c r="S245" s="264" t="str">
        <f t="shared" ca="1" si="10"/>
        <v>JP</v>
      </c>
      <c r="T245" s="264" t="str">
        <f ca="1">IF(B245="","",IF(ISERROR(MATCH($J245,SorP!$B$1:$B$6230,0)),"",INDIRECT("'SorP'!$A$"&amp;MATCH($J245,SorP!$B$1:$B$6230,0))))</f>
        <v>JP-07</v>
      </c>
      <c r="U245" s="299"/>
      <c r="V245" s="300">
        <f ca="1">IF(C245="",NA(),MATCH($B245&amp;$C245,'Smelter Look-up'!$J:$J,0))</f>
        <v>292</v>
      </c>
      <c r="W245" s="301"/>
      <c r="X245" s="301">
        <f t="shared" ca="1" si="11"/>
        <v>0</v>
      </c>
      <c r="Y245" s="301"/>
      <c r="Z245" s="301"/>
      <c r="AB245" s="303" t="str">
        <f t="shared" ca="1" si="12"/>
        <v>TantalumGlobal Advanced Metals Aizu</v>
      </c>
    </row>
    <row r="246" spans="1:28" s="302" customFormat="1" ht="51">
      <c r="A246" s="249" t="s">
        <v>2467</v>
      </c>
      <c r="B246" s="250" t="str">
        <f ca="1">IF(LEN(A246)=0,"",INDEX('Smelter Look-up'!$A:$A,MATCH($A246,'Smelter Look-up'!$E:$E,0)))</f>
        <v>Gold</v>
      </c>
      <c r="C246" s="256" t="str">
        <f ca="1">IF(LEN(A246)=0,"",INDEX('Smelter Look-up'!$C:$C,MATCH($A246,'Smelter Look-up'!$E:$E,0)))</f>
        <v>Al Etihad Gold LLC</v>
      </c>
      <c r="D246" s="250"/>
      <c r="E246" s="250" t="str">
        <f ca="1">IF(ISERROR($V246),"",OFFSET('Smelter Look-up'!$D$4,$V246-4,0)&amp;"")</f>
        <v>UNITED ARAB EMIRATES</v>
      </c>
      <c r="F246" s="250" t="str">
        <f ca="1">IF(ISERROR($V246),"",OFFSET('Smelter Look-up'!$E$4,$V246-4,0))</f>
        <v>CID002560</v>
      </c>
      <c r="G246" s="250" t="str">
        <f ca="1">IF(C246=$X$4,"Enter smelter details", IF(ISERROR($V246),"",OFFSET('Smelter Look-up'!$F$4,$V246-4,0)))</f>
        <v>CFSI</v>
      </c>
      <c r="H246" s="251">
        <f ca="1">IF(ISERROR($V246),"",OFFSET('Smelter Look-up'!$G$4,$V246-4,0))</f>
        <v>0</v>
      </c>
      <c r="I246" s="252" t="str">
        <f ca="1">IF(ISERROR($V246),"",OFFSET('Smelter Look-up'!$H$4,$V246-4,0))</f>
        <v>Dubai</v>
      </c>
      <c r="J246" s="252" t="str">
        <f ca="1">IF(ISERROR($V246),"",OFFSET('Smelter Look-up'!$I$4,$V246-4,0))</f>
        <v>Dubayy</v>
      </c>
      <c r="K246" s="254"/>
      <c r="L246" s="254"/>
      <c r="M246" s="254"/>
      <c r="N246" s="254"/>
      <c r="O246" s="254"/>
      <c r="P246" s="253"/>
      <c r="Q246" s="255"/>
      <c r="R246" s="250" t="str">
        <f ca="1">IF(ISERROR($V246),"",OFFSET('Smelter Look-up'!$C$4,$V246-4,0)&amp;"")</f>
        <v>Al Etihad Gold LLC</v>
      </c>
      <c r="S246" s="264" t="str">
        <f t="shared" ca="1" si="10"/>
        <v>AE</v>
      </c>
      <c r="T246" s="264" t="str">
        <f ca="1">IF(B246="","",IF(ISERROR(MATCH($J246,SorP!$B$1:$B$6230,0)),"",INDIRECT("'SorP'!$A$"&amp;MATCH($J246,SorP!$B$1:$B$6230,0))))</f>
        <v>AE-DU</v>
      </c>
      <c r="U246" s="299"/>
      <c r="V246" s="300">
        <f ca="1">IF(C246="",NA(),MATCH($B246&amp;$C246,'Smelter Look-up'!$J:$J,0))</f>
        <v>12</v>
      </c>
      <c r="W246" s="301"/>
      <c r="X246" s="301">
        <f t="shared" ca="1" si="11"/>
        <v>0</v>
      </c>
      <c r="Y246" s="301"/>
      <c r="Z246" s="301"/>
      <c r="AB246" s="303" t="str">
        <f t="shared" ca="1" si="12"/>
        <v>GoldAl Etihad Gold LLC</v>
      </c>
    </row>
    <row r="247" spans="1:28" s="302" customFormat="1" ht="51">
      <c r="A247" s="249" t="s">
        <v>2470</v>
      </c>
      <c r="B247" s="250" t="str">
        <f ca="1">IF(LEN(A247)=0,"",INDEX('Smelter Look-up'!$A:$A,MATCH($A247,'Smelter Look-up'!$E:$E,0)))</f>
        <v>Gold</v>
      </c>
      <c r="C247" s="256" t="str">
        <f ca="1">IF(LEN(A247)=0,"",INDEX('Smelter Look-up'!$C:$C,MATCH($A247,'Smelter Look-up'!$E:$E,0)))</f>
        <v>Emirates Gold DMCC</v>
      </c>
      <c r="D247" s="250"/>
      <c r="E247" s="250" t="str">
        <f ca="1">IF(ISERROR($V247),"",OFFSET('Smelter Look-up'!$D$4,$V247-4,0)&amp;"")</f>
        <v>UNITED ARAB EMIRATES</v>
      </c>
      <c r="F247" s="250" t="str">
        <f ca="1">IF(ISERROR($V247),"",OFFSET('Smelter Look-up'!$E$4,$V247-4,0))</f>
        <v>CID002561</v>
      </c>
      <c r="G247" s="250" t="str">
        <f ca="1">IF(C247=$X$4,"Enter smelter details", IF(ISERROR($V247),"",OFFSET('Smelter Look-up'!$F$4,$V247-4,0)))</f>
        <v>CFSI</v>
      </c>
      <c r="H247" s="251">
        <f ca="1">IF(ISERROR($V247),"",OFFSET('Smelter Look-up'!$G$4,$V247-4,0))</f>
        <v>0</v>
      </c>
      <c r="I247" s="252" t="str">
        <f ca="1">IF(ISERROR($V247),"",OFFSET('Smelter Look-up'!$H$4,$V247-4,0))</f>
        <v>Dubai</v>
      </c>
      <c r="J247" s="252" t="str">
        <f ca="1">IF(ISERROR($V247),"",OFFSET('Smelter Look-up'!$I$4,$V247-4,0))</f>
        <v>Dubayy</v>
      </c>
      <c r="K247" s="254"/>
      <c r="L247" s="254"/>
      <c r="M247" s="254"/>
      <c r="N247" s="254"/>
      <c r="O247" s="254"/>
      <c r="P247" s="253"/>
      <c r="Q247" s="255"/>
      <c r="R247" s="250" t="str">
        <f ca="1">IF(ISERROR($V247),"",OFFSET('Smelter Look-up'!$C$4,$V247-4,0)&amp;"")</f>
        <v>Emirates Gold DMCC</v>
      </c>
      <c r="S247" s="264" t="str">
        <f t="shared" ca="1" si="10"/>
        <v>AE</v>
      </c>
      <c r="T247" s="264" t="str">
        <f ca="1">IF(B247="","",IF(ISERROR(MATCH($J247,SorP!$B$1:$B$6230,0)),"",INDIRECT("'SorP'!$A$"&amp;MATCH($J247,SorP!$B$1:$B$6230,0))))</f>
        <v>AE-DU</v>
      </c>
      <c r="U247" s="299"/>
      <c r="V247" s="300">
        <f ca="1">IF(C247="",NA(),MATCH($B247&amp;$C247,'Smelter Look-up'!$J:$J,0))</f>
        <v>66</v>
      </c>
      <c r="W247" s="301"/>
      <c r="X247" s="301">
        <f t="shared" ca="1" si="11"/>
        <v>0</v>
      </c>
      <c r="Y247" s="301"/>
      <c r="Z247" s="301"/>
      <c r="AB247" s="303" t="str">
        <f t="shared" ca="1" si="12"/>
        <v>GoldEmirates Gold DMCC</v>
      </c>
    </row>
    <row r="248" spans="1:28" s="302" customFormat="1" ht="51">
      <c r="A248" s="249" t="s">
        <v>2472</v>
      </c>
      <c r="B248" s="250" t="str">
        <f ca="1">IF(LEN(A248)=0,"",INDEX('Smelter Look-up'!$A:$A,MATCH($A248,'Smelter Look-up'!$E:$E,0)))</f>
        <v>Gold</v>
      </c>
      <c r="C248" s="256" t="str">
        <f ca="1">IF(LEN(A248)=0,"",INDEX('Smelter Look-up'!$C:$C,MATCH($A248,'Smelter Look-up'!$E:$E,0)))</f>
        <v>Kaloti Precious Metals</v>
      </c>
      <c r="D248" s="250"/>
      <c r="E248" s="250" t="str">
        <f ca="1">IF(ISERROR($V248),"",OFFSET('Smelter Look-up'!$D$4,$V248-4,0)&amp;"")</f>
        <v>UNITED ARAB EMIRATES</v>
      </c>
      <c r="F248" s="250" t="str">
        <f ca="1">IF(ISERROR($V248),"",OFFSET('Smelter Look-up'!$E$4,$V248-4,0))</f>
        <v>CID002563</v>
      </c>
      <c r="G248" s="250" t="str">
        <f ca="1">IF(C248=$X$4,"Enter smelter details", IF(ISERROR($V248),"",OFFSET('Smelter Look-up'!$F$4,$V248-4,0)))</f>
        <v>CFSI</v>
      </c>
      <c r="H248" s="251">
        <f ca="1">IF(ISERROR($V248),"",OFFSET('Smelter Look-up'!$G$4,$V248-4,0))</f>
        <v>0</v>
      </c>
      <c r="I248" s="252" t="str">
        <f ca="1">IF(ISERROR($V248),"",OFFSET('Smelter Look-up'!$H$4,$V248-4,0))</f>
        <v>Dubai</v>
      </c>
      <c r="J248" s="252" t="str">
        <f ca="1">IF(ISERROR($V248),"",OFFSET('Smelter Look-up'!$I$4,$V248-4,0))</f>
        <v>Dubayy</v>
      </c>
      <c r="K248" s="254"/>
      <c r="L248" s="254"/>
      <c r="M248" s="254"/>
      <c r="N248" s="254"/>
      <c r="O248" s="254"/>
      <c r="P248" s="253"/>
      <c r="Q248" s="255"/>
      <c r="R248" s="250" t="str">
        <f ca="1">IF(ISERROR($V248),"",OFFSET('Smelter Look-up'!$C$4,$V248-4,0)&amp;"")</f>
        <v>Kaloti Precious Metals</v>
      </c>
      <c r="S248" s="264" t="str">
        <f t="shared" ca="1" si="10"/>
        <v>AE</v>
      </c>
      <c r="T248" s="264" t="str">
        <f ca="1">IF(B248="","",IF(ISERROR(MATCH($J248,SorP!$B$1:$B$6230,0)),"",INDIRECT("'SorP'!$A$"&amp;MATCH($J248,SorP!$B$1:$B$6230,0))))</f>
        <v>AE-DU</v>
      </c>
      <c r="U248" s="299"/>
      <c r="V248" s="300">
        <f ca="1">IF(C248="",NA(),MATCH($B248&amp;$C248,'Smelter Look-up'!$J:$J,0))</f>
        <v>108</v>
      </c>
      <c r="W248" s="301"/>
      <c r="X248" s="301">
        <f t="shared" ca="1" si="11"/>
        <v>0</v>
      </c>
      <c r="Y248" s="301"/>
      <c r="Z248" s="301"/>
      <c r="AB248" s="303" t="str">
        <f t="shared" ca="1" si="12"/>
        <v>GoldKaloti Precious Metals</v>
      </c>
    </row>
    <row r="249" spans="1:28" s="302" customFormat="1" ht="38.25">
      <c r="A249" s="249" t="s">
        <v>2474</v>
      </c>
      <c r="B249" s="250" t="str">
        <f ca="1">IF(LEN(A249)=0,"",INDEX('Smelter Look-up'!$A:$A,MATCH($A249,'Smelter Look-up'!$E:$E,0)))</f>
        <v>Gold</v>
      </c>
      <c r="C249" s="256" t="str">
        <f ca="1">IF(LEN(A249)=0,"",INDEX('Smelter Look-up'!$C:$C,MATCH($A249,'Smelter Look-up'!$E:$E,0)))</f>
        <v>Sudan Gold Refinery</v>
      </c>
      <c r="D249" s="250"/>
      <c r="E249" s="250" t="str">
        <f ca="1">IF(ISERROR($V249),"",OFFSET('Smelter Look-up'!$D$4,$V249-4,0)&amp;"")</f>
        <v>SUDAN</v>
      </c>
      <c r="F249" s="250" t="str">
        <f ca="1">IF(ISERROR($V249),"",OFFSET('Smelter Look-up'!$E$4,$V249-4,0))</f>
        <v>CID002567</v>
      </c>
      <c r="G249" s="250" t="str">
        <f ca="1">IF(C249=$X$4,"Enter smelter details", IF(ISERROR($V249),"",OFFSET('Smelter Look-up'!$F$4,$V249-4,0)))</f>
        <v>CFSI</v>
      </c>
      <c r="H249" s="251">
        <f ca="1">IF(ISERROR($V249),"",OFFSET('Smelter Look-up'!$G$4,$V249-4,0))</f>
        <v>0</v>
      </c>
      <c r="I249" s="252" t="str">
        <f ca="1">IF(ISERROR($V249),"",OFFSET('Smelter Look-up'!$H$4,$V249-4,0))</f>
        <v>Khartoum</v>
      </c>
      <c r="J249" s="252" t="str">
        <f ca="1">IF(ISERROR($V249),"",OFFSET('Smelter Look-up'!$I$4,$V249-4,0))</f>
        <v>Khartoum</v>
      </c>
      <c r="K249" s="254"/>
      <c r="L249" s="254"/>
      <c r="M249" s="254"/>
      <c r="N249" s="254"/>
      <c r="O249" s="254"/>
      <c r="P249" s="253"/>
      <c r="Q249" s="255"/>
      <c r="R249" s="250" t="str">
        <f ca="1">IF(ISERROR($V249),"",OFFSET('Smelter Look-up'!$C$4,$V249-4,0)&amp;"")</f>
        <v>Sudan Gold Refinery</v>
      </c>
      <c r="S249" s="264" t="str">
        <f t="shared" ca="1" si="10"/>
        <v>SD</v>
      </c>
      <c r="T249" s="264" t="str">
        <f ca="1">IF(B249="","",IF(ISERROR(MATCH($J249,SorP!$B$1:$B$6230,0)),"",INDIRECT("'SorP'!$A$"&amp;MATCH($J249,SorP!$B$1:$B$6230,0))))</f>
        <v>SD-KH</v>
      </c>
      <c r="U249" s="299"/>
      <c r="V249" s="300">
        <f ca="1">IF(C249="",NA(),MATCH($B249&amp;$C249,'Smelter Look-up'!$J:$J,0))</f>
        <v>224</v>
      </c>
      <c r="W249" s="301"/>
      <c r="X249" s="301">
        <f t="shared" ca="1" si="11"/>
        <v>0</v>
      </c>
      <c r="Y249" s="301"/>
      <c r="Z249" s="301"/>
      <c r="AB249" s="303" t="str">
        <f t="shared" ca="1" si="12"/>
        <v>GoldSudan Gold Refinery</v>
      </c>
    </row>
    <row r="250" spans="1:28" s="302" customFormat="1" ht="51">
      <c r="A250" s="249" t="s">
        <v>2035</v>
      </c>
      <c r="B250" s="250" t="str">
        <f ca="1">IF(LEN(A250)=0,"",INDEX('Smelter Look-up'!$A:$A,MATCH($A250,'Smelter Look-up'!$E:$E,0)))</f>
        <v>Tantalum</v>
      </c>
      <c r="C250" s="256" t="str">
        <f ca="1">IF(LEN(A250)=0,"",INDEX('Smelter Look-up'!$C:$C,MATCH($A250,'Smelter Look-up'!$E:$E,0)))</f>
        <v>KEMET Blue Powder</v>
      </c>
      <c r="D250" s="250"/>
      <c r="E250" s="250" t="str">
        <f ca="1">IF(ISERROR($V250),"",OFFSET('Smelter Look-up'!$D$4,$V250-4,0)&amp;"")</f>
        <v>UNITED STATES OF AMERICA</v>
      </c>
      <c r="F250" s="250" t="str">
        <f ca="1">IF(ISERROR($V250),"",OFFSET('Smelter Look-up'!$E$4,$V250-4,0))</f>
        <v>CID002568</v>
      </c>
      <c r="G250" s="250" t="str">
        <f ca="1">IF(C250=$X$4,"Enter smelter details", IF(ISERROR($V250),"",OFFSET('Smelter Look-up'!$F$4,$V250-4,0)))</f>
        <v>CFSI</v>
      </c>
      <c r="H250" s="251">
        <f ca="1">IF(ISERROR($V250),"",OFFSET('Smelter Look-up'!$G$4,$V250-4,0))</f>
        <v>0</v>
      </c>
      <c r="I250" s="252" t="str">
        <f ca="1">IF(ISERROR($V250),"",OFFSET('Smelter Look-up'!$H$4,$V250-4,0))</f>
        <v>Mound House</v>
      </c>
      <c r="J250" s="252" t="str">
        <f ca="1">IF(ISERROR($V250),"",OFFSET('Smelter Look-up'!$I$4,$V250-4,0))</f>
        <v>Nevada</v>
      </c>
      <c r="K250" s="254"/>
      <c r="L250" s="254"/>
      <c r="M250" s="254"/>
      <c r="N250" s="254"/>
      <c r="O250" s="254"/>
      <c r="P250" s="253"/>
      <c r="Q250" s="255"/>
      <c r="R250" s="250" t="str">
        <f ca="1">IF(ISERROR($V250),"",OFFSET('Smelter Look-up'!$C$4,$V250-4,0)&amp;"")</f>
        <v>KEMET Blue Powder</v>
      </c>
      <c r="S250" s="264" t="str">
        <f t="shared" ca="1" si="10"/>
        <v>US</v>
      </c>
      <c r="T250" s="264" t="str">
        <f ca="1">IF(B250="","",IF(ISERROR(MATCH($J250,SorP!$B$1:$B$6230,0)),"",INDIRECT("'SorP'!$A$"&amp;MATCH($J250,SorP!$B$1:$B$6230,0))))</f>
        <v>US-NV</v>
      </c>
      <c r="U250" s="299"/>
      <c r="V250" s="300">
        <f ca="1">IF(C250="",NA(),MATCH($B250&amp;$C250,'Smelter Look-up'!$J:$J,0))</f>
        <v>311</v>
      </c>
      <c r="W250" s="301"/>
      <c r="X250" s="301">
        <f t="shared" ca="1" si="11"/>
        <v>0</v>
      </c>
      <c r="Y250" s="301"/>
      <c r="Z250" s="301"/>
      <c r="AB250" s="303" t="str">
        <f t="shared" ca="1" si="12"/>
        <v>TantalumKEMET Blue Powder</v>
      </c>
    </row>
    <row r="251" spans="1:28" s="302" customFormat="1" ht="25.5">
      <c r="A251" s="249" t="s">
        <v>2593</v>
      </c>
      <c r="B251" s="250" t="str">
        <f ca="1">IF(LEN(A251)=0,"",INDEX('Smelter Look-up'!$A:$A,MATCH($A251,'Smelter Look-up'!$E:$E,0)))</f>
        <v>Tin</v>
      </c>
      <c r="C251" s="256" t="str">
        <f ca="1">IF(LEN(A251)=0,"",INDEX('Smelter Look-up'!$C:$C,MATCH($A251,'Smelter Look-up'!$E:$E,0)))</f>
        <v>CV Ayi Jaya</v>
      </c>
      <c r="D251" s="250"/>
      <c r="E251" s="250" t="str">
        <f ca="1">IF(ISERROR($V251),"",OFFSET('Smelter Look-up'!$D$4,$V251-4,0)&amp;"")</f>
        <v>INDONESIA</v>
      </c>
      <c r="F251" s="250" t="str">
        <f ca="1">IF(ISERROR($V251),"",OFFSET('Smelter Look-up'!$E$4,$V251-4,0))</f>
        <v>CID002570</v>
      </c>
      <c r="G251" s="250" t="str">
        <f ca="1">IF(C251=$X$4,"Enter smelter details", IF(ISERROR($V251),"",OFFSET('Smelter Look-up'!$F$4,$V251-4,0)))</f>
        <v>CFSI</v>
      </c>
      <c r="H251" s="251">
        <f ca="1">IF(ISERROR($V251),"",OFFSET('Smelter Look-up'!$G$4,$V251-4,0))</f>
        <v>0</v>
      </c>
      <c r="I251" s="252" t="str">
        <f ca="1">IF(ISERROR($V251),"",OFFSET('Smelter Look-up'!$H$4,$V251-4,0))</f>
        <v>Sungailiat</v>
      </c>
      <c r="J251" s="252" t="str">
        <f ca="1">IF(ISERROR($V251),"",OFFSET('Smelter Look-up'!$I$4,$V251-4,0))</f>
        <v>Kepulauan Bangka Belitung</v>
      </c>
      <c r="K251" s="254"/>
      <c r="L251" s="254"/>
      <c r="M251" s="254"/>
      <c r="N251" s="254"/>
      <c r="O251" s="254"/>
      <c r="P251" s="253"/>
      <c r="Q251" s="255"/>
      <c r="R251" s="250" t="str">
        <f ca="1">IF(ISERROR($V251),"",OFFSET('Smelter Look-up'!$C$4,$V251-4,0)&amp;"")</f>
        <v>CV Ayi Jaya</v>
      </c>
      <c r="S251" s="264" t="str">
        <f t="shared" ca="1" si="10"/>
        <v>ID</v>
      </c>
      <c r="T251" s="264" t="str">
        <f ca="1">IF(B251="","",IF(ISERROR(MATCH($J251,SorP!$B$1:$B$6230,0)),"",INDIRECT("'SorP'!$A$"&amp;MATCH($J251,SorP!$B$1:$B$6230,0))))</f>
        <v>ID-BB</v>
      </c>
      <c r="U251" s="299"/>
      <c r="V251" s="300">
        <f ca="1">IF(C251="",NA(),MATCH($B251&amp;$C251,'Smelter Look-up'!$J:$J,0))</f>
        <v>368</v>
      </c>
      <c r="W251" s="301"/>
      <c r="X251" s="301">
        <f t="shared" ca="1" si="11"/>
        <v>0</v>
      </c>
      <c r="Y251" s="301"/>
      <c r="Z251" s="301"/>
      <c r="AB251" s="303" t="str">
        <f t="shared" ca="1" si="12"/>
        <v>TinCV Ayi Jaya</v>
      </c>
    </row>
    <row r="252" spans="1:28" s="302" customFormat="1" ht="191.25">
      <c r="A252" s="249" t="s">
        <v>2595</v>
      </c>
      <c r="B252" s="250" t="str">
        <f ca="1">IF(LEN(A252)=0,"",INDEX('Smelter Look-up'!$A:$A,MATCH($A252,'Smelter Look-up'!$E:$E,0)))</f>
        <v>Tin</v>
      </c>
      <c r="C252" s="256" t="str">
        <f ca="1">IF(LEN(A252)=0,"",INDEX('Smelter Look-up'!$C:$C,MATCH($A252,'Smelter Look-up'!$E:$E,0)))</f>
        <v>Electro-Mechanical Facility of the Cao Bang Minerals &amp; Metallurgy Joint Stock Company</v>
      </c>
      <c r="D252" s="250"/>
      <c r="E252" s="250" t="str">
        <f ca="1">IF(ISERROR($V252),"",OFFSET('Smelter Look-up'!$D$4,$V252-4,0)&amp;"")</f>
        <v>VIET NAM</v>
      </c>
      <c r="F252" s="250" t="str">
        <f ca="1">IF(ISERROR($V252),"",OFFSET('Smelter Look-up'!$E$4,$V252-4,0))</f>
        <v>CID002572</v>
      </c>
      <c r="G252" s="250" t="str">
        <f ca="1">IF(C252=$X$4,"Enter smelter details", IF(ISERROR($V252),"",OFFSET('Smelter Look-up'!$F$4,$V252-4,0)))</f>
        <v>CFSI</v>
      </c>
      <c r="H252" s="251">
        <f ca="1">IF(ISERROR($V252),"",OFFSET('Smelter Look-up'!$G$4,$V252-4,0))</f>
        <v>0</v>
      </c>
      <c r="I252" s="252" t="str">
        <f ca="1">IF(ISERROR($V252),"",OFFSET('Smelter Look-up'!$H$4,$V252-4,0))</f>
        <v>Tinh Tuc</v>
      </c>
      <c r="J252" s="252" t="str">
        <f ca="1">IF(ISERROR($V252),"",OFFSET('Smelter Look-up'!$I$4,$V252-4,0))</f>
        <v>Cao Bằng</v>
      </c>
      <c r="K252" s="254"/>
      <c r="L252" s="254"/>
      <c r="M252" s="254"/>
      <c r="N252" s="254"/>
      <c r="O252" s="254"/>
      <c r="P252" s="253"/>
      <c r="Q252" s="255"/>
      <c r="R252" s="250" t="str">
        <f ca="1">IF(ISERROR($V252),"",OFFSET('Smelter Look-up'!$C$4,$V252-4,0)&amp;"")</f>
        <v>Electro-Mechanical Facility of the Cao Bang Minerals &amp; Metallurgy Joint Stock Company</v>
      </c>
      <c r="S252" s="264" t="str">
        <f t="shared" ca="1" si="10"/>
        <v>VN</v>
      </c>
      <c r="T252" s="264" t="str">
        <f ca="1">IF(B252="","",IF(ISERROR(MATCH($J252,SorP!$B$1:$B$6230,0)),"",INDIRECT("'SorP'!$A$"&amp;MATCH($J252,SorP!$B$1:$B$6230,0))))</f>
        <v>VN-04</v>
      </c>
      <c r="U252" s="299"/>
      <c r="V252" s="300">
        <f ca="1">IF(C252="",NA(),MATCH($B252&amp;$C252,'Smelter Look-up'!$J:$J,0))</f>
        <v>378</v>
      </c>
      <c r="W252" s="301"/>
      <c r="X252" s="301">
        <f t="shared" ca="1" si="11"/>
        <v>0</v>
      </c>
      <c r="Y252" s="301"/>
      <c r="Z252" s="301"/>
      <c r="AB252" s="303" t="str">
        <f t="shared" ca="1" si="12"/>
        <v>TinElectro-Mechanical Facility of the Cao Bang Minerals &amp; Metallurgy Joint Stock Company</v>
      </c>
    </row>
    <row r="253" spans="1:28" s="302" customFormat="1" ht="114.75">
      <c r="A253" s="249" t="s">
        <v>2598</v>
      </c>
      <c r="B253" s="250" t="str">
        <f ca="1">IF(LEN(A253)=0,"",INDEX('Smelter Look-up'!$A:$A,MATCH($A253,'Smelter Look-up'!$E:$E,0)))</f>
        <v>Tin</v>
      </c>
      <c r="C253" s="256" t="str">
        <f ca="1">IF(LEN(A253)=0,"",INDEX('Smelter Look-up'!$C:$C,MATCH($A253,'Smelter Look-up'!$E:$E,0)))</f>
        <v>Nghe Tinh Non-Ferrous Metals Joint Stock Company</v>
      </c>
      <c r="D253" s="250"/>
      <c r="E253" s="250" t="str">
        <f ca="1">IF(ISERROR($V253),"",OFFSET('Smelter Look-up'!$D$4,$V253-4,0)&amp;"")</f>
        <v>VIET NAM</v>
      </c>
      <c r="F253" s="250" t="str">
        <f ca="1">IF(ISERROR($V253),"",OFFSET('Smelter Look-up'!$E$4,$V253-4,0))</f>
        <v>CID002573</v>
      </c>
      <c r="G253" s="250" t="str">
        <f ca="1">IF(C253=$X$4,"Enter smelter details", IF(ISERROR($V253),"",OFFSET('Smelter Look-up'!$F$4,$V253-4,0)))</f>
        <v>CFSI</v>
      </c>
      <c r="H253" s="251">
        <f ca="1">IF(ISERROR($V253),"",OFFSET('Smelter Look-up'!$G$4,$V253-4,0))</f>
        <v>0</v>
      </c>
      <c r="I253" s="252" t="str">
        <f ca="1">IF(ISERROR($V253),"",OFFSET('Smelter Look-up'!$H$4,$V253-4,0))</f>
        <v>Quy Hop</v>
      </c>
      <c r="J253" s="252" t="str">
        <f ca="1">IF(ISERROR($V253),"",OFFSET('Smelter Look-up'!$I$4,$V253-4,0))</f>
        <v>Nghệ An</v>
      </c>
      <c r="K253" s="254"/>
      <c r="L253" s="254"/>
      <c r="M253" s="254"/>
      <c r="N253" s="254"/>
      <c r="O253" s="254"/>
      <c r="P253" s="253"/>
      <c r="Q253" s="255"/>
      <c r="R253" s="250" t="str">
        <f ca="1">IF(ISERROR($V253),"",OFFSET('Smelter Look-up'!$C$4,$V253-4,0)&amp;"")</f>
        <v>Nghe Tinh Non-Ferrous Metals Joint Stock Company</v>
      </c>
      <c r="S253" s="264" t="str">
        <f t="shared" ca="1" si="10"/>
        <v>VN</v>
      </c>
      <c r="T253" s="264" t="str">
        <f ca="1">IF(B253="","",IF(ISERROR(MATCH($J253,SorP!$B$1:$B$6230,0)),"",INDIRECT("'SorP'!$A$"&amp;MATCH($J253,SorP!$B$1:$B$6230,0))))</f>
        <v>VN-22</v>
      </c>
      <c r="U253" s="299"/>
      <c r="V253" s="300">
        <f ca="1">IF(C253="",NA(),MATCH($B253&amp;$C253,'Smelter Look-up'!$J:$J,0))</f>
        <v>431</v>
      </c>
      <c r="W253" s="301"/>
      <c r="X253" s="301">
        <f t="shared" ca="1" si="11"/>
        <v>0</v>
      </c>
      <c r="Y253" s="301"/>
      <c r="Z253" s="301"/>
      <c r="AB253" s="303" t="str">
        <f t="shared" ca="1" si="12"/>
        <v>TinNghe Tinh Non-Ferrous Metals Joint Stock Company</v>
      </c>
    </row>
    <row r="254" spans="1:28" s="302" customFormat="1" ht="114.75">
      <c r="A254" s="249" t="s">
        <v>2601</v>
      </c>
      <c r="B254" s="250" t="str">
        <f ca="1">IF(LEN(A254)=0,"",INDEX('Smelter Look-up'!$A:$A,MATCH($A254,'Smelter Look-up'!$E:$E,0)))</f>
        <v>Tin</v>
      </c>
      <c r="C254" s="256" t="str">
        <f ca="1">IF(LEN(A254)=0,"",INDEX('Smelter Look-up'!$C:$C,MATCH($A254,'Smelter Look-up'!$E:$E,0)))</f>
        <v>Tuyen Quang Non-Ferrous Metals Joint Stock Company</v>
      </c>
      <c r="D254" s="250"/>
      <c r="E254" s="250" t="str">
        <f ca="1">IF(ISERROR($V254),"",OFFSET('Smelter Look-up'!$D$4,$V254-4,0)&amp;"")</f>
        <v>VIET NAM</v>
      </c>
      <c r="F254" s="250" t="str">
        <f ca="1">IF(ISERROR($V254),"",OFFSET('Smelter Look-up'!$E$4,$V254-4,0))</f>
        <v>CID002574</v>
      </c>
      <c r="G254" s="250" t="str">
        <f ca="1">IF(C254=$X$4,"Enter smelter details", IF(ISERROR($V254),"",OFFSET('Smelter Look-up'!$F$4,$V254-4,0)))</f>
        <v>CFSI</v>
      </c>
      <c r="H254" s="251">
        <f ca="1">IF(ISERROR($V254),"",OFFSET('Smelter Look-up'!$G$4,$V254-4,0))</f>
        <v>0</v>
      </c>
      <c r="I254" s="252" t="str">
        <f ca="1">IF(ISERROR($V254),"",OFFSET('Smelter Look-up'!$H$4,$V254-4,0))</f>
        <v>Tan Quang</v>
      </c>
      <c r="J254" s="252" t="str">
        <f ca="1">IF(ISERROR($V254),"",OFFSET('Smelter Look-up'!$I$4,$V254-4,0))</f>
        <v>Tuyên Quang</v>
      </c>
      <c r="K254" s="254"/>
      <c r="L254" s="254"/>
      <c r="M254" s="254"/>
      <c r="N254" s="254"/>
      <c r="O254" s="254"/>
      <c r="P254" s="253"/>
      <c r="Q254" s="255"/>
      <c r="R254" s="250" t="str">
        <f ca="1">IF(ISERROR($V254),"",OFFSET('Smelter Look-up'!$C$4,$V254-4,0)&amp;"")</f>
        <v>Tuyen Quang Non-Ferrous Metals Joint Stock Company</v>
      </c>
      <c r="S254" s="264" t="str">
        <f t="shared" ca="1" si="10"/>
        <v>VN</v>
      </c>
      <c r="T254" s="264" t="str">
        <f ca="1">IF(B254="","",IF(ISERROR(MATCH($J254,SorP!$B$1:$B$6230,0)),"",INDIRECT("'SorP'!$A$"&amp;MATCH($J254,SorP!$B$1:$B$6230,0))))</f>
        <v>VN-07</v>
      </c>
      <c r="U254" s="299"/>
      <c r="V254" s="300">
        <f ca="1">IF(C254="",NA(),MATCH($B254&amp;$C254,'Smelter Look-up'!$J:$J,0))</f>
        <v>484</v>
      </c>
      <c r="W254" s="301"/>
      <c r="X254" s="301">
        <f t="shared" ca="1" si="11"/>
        <v>0</v>
      </c>
      <c r="Y254" s="301"/>
      <c r="Z254" s="301"/>
      <c r="AB254" s="303" t="str">
        <f t="shared" ca="1" si="12"/>
        <v>TinTuyen Quang Non-Ferrous Metals Joint Stock Company</v>
      </c>
    </row>
    <row r="255" spans="1:28" s="302" customFormat="1" ht="127.5">
      <c r="A255" s="249" t="s">
        <v>2636</v>
      </c>
      <c r="B255" s="250" t="str">
        <f ca="1">IF(LEN(A255)=0,"",INDEX('Smelter Look-up'!$A:$A,MATCH($A255,'Smelter Look-up'!$E:$E,0)))</f>
        <v>Tungsten</v>
      </c>
      <c r="C255" s="256" t="str">
        <f ca="1">IF(LEN(A255)=0,"",INDEX('Smelter Look-up'!$C:$C,MATCH($A255,'Smelter Look-up'!$E:$E,0)))</f>
        <v>Hunan Chuangda Vanadium Tungsten Co., Ltd. Wuji</v>
      </c>
      <c r="D255" s="250"/>
      <c r="E255" s="250" t="str">
        <f ca="1">IF(ISERROR($V255),"",OFFSET('Smelter Look-up'!$D$4,$V255-4,0)&amp;"")</f>
        <v>CHINA</v>
      </c>
      <c r="F255" s="250" t="str">
        <f ca="1">IF(ISERROR($V255),"",OFFSET('Smelter Look-up'!$E$4,$V255-4,0))</f>
        <v>CID002579</v>
      </c>
      <c r="G255" s="250" t="str">
        <f ca="1">IF(C255=$X$4,"Enter smelter details", IF(ISERROR($V255),"",OFFSET('Smelter Look-up'!$F$4,$V255-4,0)))</f>
        <v>CFSI</v>
      </c>
      <c r="H255" s="251">
        <f ca="1">IF(ISERROR($V255),"",OFFSET('Smelter Look-up'!$G$4,$V255-4,0))</f>
        <v>0</v>
      </c>
      <c r="I255" s="252" t="str">
        <f ca="1">IF(ISERROR($V255),"",OFFSET('Smelter Look-up'!$H$4,$V255-4,0))</f>
        <v>Hengyang</v>
      </c>
      <c r="J255" s="252" t="str">
        <f ca="1">IF(ISERROR($V255),"",OFFSET('Smelter Look-up'!$I$4,$V255-4,0))</f>
        <v>Hunan</v>
      </c>
      <c r="K255" s="254"/>
      <c r="L255" s="254"/>
      <c r="M255" s="254"/>
      <c r="N255" s="254"/>
      <c r="O255" s="254"/>
      <c r="P255" s="253"/>
      <c r="Q255" s="255"/>
      <c r="R255" s="250" t="str">
        <f ca="1">IF(ISERROR($V255),"",OFFSET('Smelter Look-up'!$C$4,$V255-4,0)&amp;"")</f>
        <v>Hunan Chuangda Vanadium Tungsten Co., Ltd. Wuji</v>
      </c>
      <c r="S255" s="264" t="str">
        <f t="shared" ca="1" si="10"/>
        <v>CN</v>
      </c>
      <c r="T255" s="264" t="str">
        <f ca="1">IF(B255="","",IF(ISERROR(MATCH($J255,SorP!$B$1:$B$6230,0)),"",INDIRECT("'SorP'!$A$"&amp;MATCH($J255,SorP!$B$1:$B$6230,0))))</f>
        <v>CN-43</v>
      </c>
      <c r="U255" s="299"/>
      <c r="V255" s="300">
        <f ca="1">IF(C255="",NA(),MATCH($B255&amp;$C255,'Smelter Look-up'!$J:$J,0))</f>
        <v>533</v>
      </c>
      <c r="W255" s="301"/>
      <c r="X255" s="301">
        <f t="shared" ca="1" si="11"/>
        <v>0</v>
      </c>
      <c r="Y255" s="301"/>
      <c r="Z255" s="301"/>
      <c r="AB255" s="303" t="str">
        <f t="shared" ca="1" si="12"/>
        <v>TungstenHunan Chuangda Vanadium Tungsten Co., Ltd. Wuji</v>
      </c>
    </row>
    <row r="256" spans="1:28" s="302" customFormat="1" ht="25.5">
      <c r="A256" s="249" t="s">
        <v>2476</v>
      </c>
      <c r="B256" s="250" t="str">
        <f ca="1">IF(LEN(A256)=0,"",INDEX('Smelter Look-up'!$A:$A,MATCH($A256,'Smelter Look-up'!$E:$E,0)))</f>
        <v>Gold</v>
      </c>
      <c r="C256" s="256" t="str">
        <f ca="1">IF(LEN(A256)=0,"",INDEX('Smelter Look-up'!$C:$C,MATCH($A256,'Smelter Look-up'!$E:$E,0)))</f>
        <v>T.C.A S.p.A</v>
      </c>
      <c r="D256" s="250"/>
      <c r="E256" s="250" t="str">
        <f ca="1">IF(ISERROR($V256),"",OFFSET('Smelter Look-up'!$D$4,$V256-4,0)&amp;"")</f>
        <v>ITALY</v>
      </c>
      <c r="F256" s="250" t="str">
        <f ca="1">IF(ISERROR($V256),"",OFFSET('Smelter Look-up'!$E$4,$V256-4,0))</f>
        <v>CID002580</v>
      </c>
      <c r="G256" s="250" t="str">
        <f ca="1">IF(C256=$X$4,"Enter smelter details", IF(ISERROR($V256),"",OFFSET('Smelter Look-up'!$F$4,$V256-4,0)))</f>
        <v>CFSI</v>
      </c>
      <c r="H256" s="251">
        <f ca="1">IF(ISERROR($V256),"",OFFSET('Smelter Look-up'!$G$4,$V256-4,0))</f>
        <v>0</v>
      </c>
      <c r="I256" s="252" t="str">
        <f ca="1">IF(ISERROR($V256),"",OFFSET('Smelter Look-up'!$H$4,$V256-4,0))</f>
        <v>Capolona</v>
      </c>
      <c r="J256" s="252" t="str">
        <f ca="1">IF(ISERROR($V256),"",OFFSET('Smelter Look-up'!$I$4,$V256-4,0))</f>
        <v>Toscana</v>
      </c>
      <c r="K256" s="254"/>
      <c r="L256" s="254"/>
      <c r="M256" s="254"/>
      <c r="N256" s="254"/>
      <c r="O256" s="254"/>
      <c r="P256" s="253"/>
      <c r="Q256" s="255"/>
      <c r="R256" s="250" t="str">
        <f ca="1">IF(ISERROR($V256),"",OFFSET('Smelter Look-up'!$C$4,$V256-4,0)&amp;"")</f>
        <v>T.C.A S.p.A</v>
      </c>
      <c r="S256" s="264" t="str">
        <f t="shared" ca="1" si="10"/>
        <v>IT</v>
      </c>
      <c r="T256" s="264" t="str">
        <f ca="1">IF(B256="","",IF(ISERROR(MATCH($J256,SorP!$B$1:$B$6230,0)),"",INDIRECT("'SorP'!$A$"&amp;MATCH($J256,SorP!$B$1:$B$6230,0))))</f>
        <v>IT-52</v>
      </c>
      <c r="U256" s="299"/>
      <c r="V256" s="300">
        <f ca="1">IF(C256="",NA(),MATCH($B256&amp;$C256,'Smelter Look-up'!$J:$J,0))</f>
        <v>229</v>
      </c>
      <c r="W256" s="301"/>
      <c r="X256" s="301">
        <f t="shared" ca="1" si="11"/>
        <v>0</v>
      </c>
      <c r="Y256" s="301"/>
      <c r="Z256" s="301"/>
      <c r="AB256" s="303" t="str">
        <f t="shared" ca="1" si="12"/>
        <v>GoldT.C.A S.p.A</v>
      </c>
    </row>
    <row r="257" spans="1:28" s="302" customFormat="1" ht="51">
      <c r="A257" s="249" t="s">
        <v>3624</v>
      </c>
      <c r="B257" s="250" t="str">
        <f ca="1">IF(LEN(A257)=0,"",INDEX('Smelter Look-up'!$A:$A,MATCH($A257,'Smelter Look-up'!$E:$E,0)))</f>
        <v>Gold</v>
      </c>
      <c r="C257" s="256" t="str">
        <f ca="1">IF(LEN(A257)=0,"",INDEX('Smelter Look-up'!$C:$C,MATCH($A257,'Smelter Look-up'!$E:$E,0)))</f>
        <v>Remondis Argentia B.V.</v>
      </c>
      <c r="D257" s="250"/>
      <c r="E257" s="250" t="str">
        <f ca="1">IF(ISERROR($V257),"",OFFSET('Smelter Look-up'!$D$4,$V257-4,0)&amp;"")</f>
        <v>NETHERLANDS</v>
      </c>
      <c r="F257" s="250" t="str">
        <f ca="1">IF(ISERROR($V257),"",OFFSET('Smelter Look-up'!$E$4,$V257-4,0))</f>
        <v>CID002582</v>
      </c>
      <c r="G257" s="250" t="str">
        <f ca="1">IF(C257=$X$4,"Enter smelter details", IF(ISERROR($V257),"",OFFSET('Smelter Look-up'!$F$4,$V257-4,0)))</f>
        <v>CFSI</v>
      </c>
      <c r="H257" s="251">
        <f ca="1">IF(ISERROR($V257),"",OFFSET('Smelter Look-up'!$G$4,$V257-4,0))</f>
        <v>0</v>
      </c>
      <c r="I257" s="252" t="str">
        <f ca="1">IF(ISERROR($V257),"",OFFSET('Smelter Look-up'!$H$4,$V257-4,0))</f>
        <v>Moerdijk</v>
      </c>
      <c r="J257" s="252" t="str">
        <f ca="1">IF(ISERROR($V257),"",OFFSET('Smelter Look-up'!$I$4,$V257-4,0))</f>
        <v>Noord-Brabant</v>
      </c>
      <c r="K257" s="254"/>
      <c r="L257" s="254"/>
      <c r="M257" s="254"/>
      <c r="N257" s="254"/>
      <c r="O257" s="254"/>
      <c r="P257" s="253"/>
      <c r="Q257" s="255"/>
      <c r="R257" s="250" t="str">
        <f ca="1">IF(ISERROR($V257),"",OFFSET('Smelter Look-up'!$C$4,$V257-4,0)&amp;"")</f>
        <v>Remondis Argentia B.V.</v>
      </c>
      <c r="S257" s="264" t="str">
        <f t="shared" ca="1" si="10"/>
        <v>NL</v>
      </c>
      <c r="T257" s="264" t="str">
        <f ca="1">IF(B257="","",IF(ISERROR(MATCH($J257,SorP!$B$1:$B$6230,0)),"",INDIRECT("'SorP'!$A$"&amp;MATCH($J257,SorP!$B$1:$B$6230,0))))</f>
        <v>NL-NB</v>
      </c>
      <c r="U257" s="299"/>
      <c r="V257" s="300">
        <f ca="1">IF(C257="",NA(),MATCH($B257&amp;$C257,'Smelter Look-up'!$J:$J,0))</f>
        <v>187</v>
      </c>
      <c r="W257" s="301"/>
      <c r="X257" s="301">
        <f t="shared" ca="1" si="11"/>
        <v>0</v>
      </c>
      <c r="Y257" s="301"/>
      <c r="Z257" s="301"/>
      <c r="AB257" s="303" t="str">
        <f t="shared" ca="1" si="12"/>
        <v>GoldRemondis Argentia B.V.</v>
      </c>
    </row>
    <row r="258" spans="1:28" s="302" customFormat="1" ht="38.25">
      <c r="A258" s="249" t="s">
        <v>3323</v>
      </c>
      <c r="B258" s="250" t="str">
        <f ca="1">IF(LEN(A258)=0,"",INDEX('Smelter Look-up'!$A:$A,MATCH($A258,'Smelter Look-up'!$E:$E,0)))</f>
        <v>Gold</v>
      </c>
      <c r="C258" s="256" t="str">
        <f ca="1">IF(LEN(A258)=0,"",INDEX('Smelter Look-up'!$C:$C,MATCH($A258,'Smelter Look-up'!$E:$E,0)))</f>
        <v>Tony Goetz NV</v>
      </c>
      <c r="D258" s="250"/>
      <c r="E258" s="250" t="str">
        <f ca="1">IF(ISERROR($V258),"",OFFSET('Smelter Look-up'!$D$4,$V258-4,0)&amp;"")</f>
        <v>BELGIUM</v>
      </c>
      <c r="F258" s="250" t="str">
        <f ca="1">IF(ISERROR($V258),"",OFFSET('Smelter Look-up'!$E$4,$V258-4,0))</f>
        <v>CID002587</v>
      </c>
      <c r="G258" s="250" t="str">
        <f ca="1">IF(C258=$X$4,"Enter smelter details", IF(ISERROR($V258),"",OFFSET('Smelter Look-up'!$F$4,$V258-4,0)))</f>
        <v>CFSI</v>
      </c>
      <c r="H258" s="251">
        <f ca="1">IF(ISERROR($V258),"",OFFSET('Smelter Look-up'!$G$4,$V258-4,0))</f>
        <v>0</v>
      </c>
      <c r="I258" s="252" t="str">
        <f ca="1">IF(ISERROR($V258),"",OFFSET('Smelter Look-up'!$H$4,$V258-4,0))</f>
        <v>Antwerp</v>
      </c>
      <c r="J258" s="252" t="str">
        <f ca="1">IF(ISERROR($V258),"",OFFSET('Smelter Look-up'!$I$4,$V258-4,0))</f>
        <v>Antwerpen</v>
      </c>
      <c r="K258" s="254"/>
      <c r="L258" s="254"/>
      <c r="M258" s="254"/>
      <c r="N258" s="254"/>
      <c r="O258" s="254"/>
      <c r="P258" s="253"/>
      <c r="Q258" s="255"/>
      <c r="R258" s="250" t="str">
        <f ca="1">IF(ISERROR($V258),"",OFFSET('Smelter Look-up'!$C$4,$V258-4,0)&amp;"")</f>
        <v>Tony Goetz NV</v>
      </c>
      <c r="S258" s="264" t="str">
        <f t="shared" ca="1" si="10"/>
        <v>BE</v>
      </c>
      <c r="T258" s="264" t="str">
        <f ca="1">IF(B258="","",IF(ISERROR(MATCH($J258,SorP!$B$1:$B$6230,0)),"",INDIRECT("'SorP'!$A$"&amp;MATCH($J258,SorP!$B$1:$B$6230,0))))</f>
        <v>BE-VAN</v>
      </c>
      <c r="U258" s="299"/>
      <c r="V258" s="300">
        <f ca="1">IF(C258="",NA(),MATCH($B258&amp;$C258,'Smelter Look-up'!$J:$J,0))</f>
        <v>246</v>
      </c>
      <c r="W258" s="301"/>
      <c r="X258" s="301">
        <f t="shared" ca="1" si="11"/>
        <v>0</v>
      </c>
      <c r="Y258" s="301"/>
      <c r="Z258" s="301"/>
      <c r="AB258" s="303" t="str">
        <f t="shared" ca="1" si="12"/>
        <v>GoldTony Goetz NV</v>
      </c>
    </row>
    <row r="259" spans="1:28" s="302" customFormat="1" ht="63.75">
      <c r="A259" s="249" t="s">
        <v>2638</v>
      </c>
      <c r="B259" s="250" t="str">
        <f ca="1">IF(LEN(A259)=0,"",INDEX('Smelter Look-up'!$A:$A,MATCH($A259,'Smelter Look-up'!$E:$E,0)))</f>
        <v>Tungsten</v>
      </c>
      <c r="C259" s="256" t="str">
        <f ca="1">IF(LEN(A259)=0,"",INDEX('Smelter Look-up'!$C:$C,MATCH($A259,'Smelter Look-up'!$E:$E,0)))</f>
        <v>Niagara Refining LLC</v>
      </c>
      <c r="D259" s="250"/>
      <c r="E259" s="250" t="str">
        <f ca="1">IF(ISERROR($V259),"",OFFSET('Smelter Look-up'!$D$4,$V259-4,0)&amp;"")</f>
        <v>UNITED STATES OF AMERICA</v>
      </c>
      <c r="F259" s="250" t="str">
        <f ca="1">IF(ISERROR($V259),"",OFFSET('Smelter Look-up'!$E$4,$V259-4,0))</f>
        <v>CID002589</v>
      </c>
      <c r="G259" s="250" t="str">
        <f ca="1">IF(C259=$X$4,"Enter smelter details", IF(ISERROR($V259),"",OFFSET('Smelter Look-up'!$F$4,$V259-4,0)))</f>
        <v>CFSI</v>
      </c>
      <c r="H259" s="251">
        <f ca="1">IF(ISERROR($V259),"",OFFSET('Smelter Look-up'!$G$4,$V259-4,0))</f>
        <v>0</v>
      </c>
      <c r="I259" s="252" t="str">
        <f ca="1">IF(ISERROR($V259),"",OFFSET('Smelter Look-up'!$H$4,$V259-4,0))</f>
        <v>Depew</v>
      </c>
      <c r="J259" s="252" t="str">
        <f ca="1">IF(ISERROR($V259),"",OFFSET('Smelter Look-up'!$I$4,$V259-4,0))</f>
        <v>New York</v>
      </c>
      <c r="K259" s="254"/>
      <c r="L259" s="254"/>
      <c r="M259" s="254"/>
      <c r="N259" s="254"/>
      <c r="O259" s="254"/>
      <c r="P259" s="253"/>
      <c r="Q259" s="255"/>
      <c r="R259" s="250" t="str">
        <f ca="1">IF(ISERROR($V259),"",OFFSET('Smelter Look-up'!$C$4,$V259-4,0)&amp;"")</f>
        <v>Niagara Refining LLC</v>
      </c>
      <c r="S259" s="264" t="str">
        <f t="shared" ca="1" si="10"/>
        <v>US</v>
      </c>
      <c r="T259" s="264" t="str">
        <f ca="1">IF(B259="","",IF(ISERROR(MATCH($J259,SorP!$B$1:$B$6230,0)),"",INDIRECT("'SorP'!$A$"&amp;MATCH($J259,SorP!$B$1:$B$6230,0))))</f>
        <v>US-NY</v>
      </c>
      <c r="U259" s="299"/>
      <c r="V259" s="300">
        <f ca="1">IF(C259="",NA(),MATCH($B259&amp;$C259,'Smelter Look-up'!$J:$J,0))</f>
        <v>552</v>
      </c>
      <c r="W259" s="301"/>
      <c r="X259" s="301">
        <f t="shared" ca="1" si="11"/>
        <v>0</v>
      </c>
      <c r="Y259" s="301"/>
      <c r="Z259" s="301"/>
      <c r="AB259" s="303" t="str">
        <f t="shared" ca="1" si="12"/>
        <v>TungstenNiagara Refining LLC</v>
      </c>
    </row>
    <row r="260" spans="1:28" s="302" customFormat="1" ht="51">
      <c r="A260" s="249" t="s">
        <v>3356</v>
      </c>
      <c r="B260" s="250" t="str">
        <f ca="1">IF(LEN(A260)=0,"",INDEX('Smelter Look-up'!$A:$A,MATCH($A260,'Smelter Look-up'!$E:$E,0)))</f>
        <v>Tin</v>
      </c>
      <c r="C260" s="256" t="str">
        <f ca="1">IF(LEN(A260)=0,"",INDEX('Smelter Look-up'!$C:$C,MATCH($A260,'Smelter Look-up'!$E:$E,0)))</f>
        <v>CV Dua Sekawan</v>
      </c>
      <c r="D260" s="250"/>
      <c r="E260" s="250" t="str">
        <f ca="1">IF(ISERROR($V260),"",OFFSET('Smelter Look-up'!$D$4,$V260-4,0)&amp;"")</f>
        <v>INDONESIA</v>
      </c>
      <c r="F260" s="250" t="str">
        <f ca="1">IF(ISERROR($V260),"",OFFSET('Smelter Look-up'!$E$4,$V260-4,0))</f>
        <v>CID002592</v>
      </c>
      <c r="G260" s="250" t="str">
        <f ca="1">IF(C260=$X$4,"Enter smelter details", IF(ISERROR($V260),"",OFFSET('Smelter Look-up'!$F$4,$V260-4,0)))</f>
        <v>CFSI</v>
      </c>
      <c r="H260" s="251">
        <f ca="1">IF(ISERROR($V260),"",OFFSET('Smelter Look-up'!$G$4,$V260-4,0))</f>
        <v>0</v>
      </c>
      <c r="I260" s="252" t="str">
        <f ca="1">IF(ISERROR($V260),"",OFFSET('Smelter Look-up'!$H$4,$V260-4,0))</f>
        <v>Pangkal Pinang</v>
      </c>
      <c r="J260" s="252" t="str">
        <f ca="1">IF(ISERROR($V260),"",OFFSET('Smelter Look-up'!$I$4,$V260-4,0))</f>
        <v>Kepulauan Bangka Belitung</v>
      </c>
      <c r="K260" s="254"/>
      <c r="L260" s="254"/>
      <c r="M260" s="254"/>
      <c r="N260" s="254"/>
      <c r="O260" s="254"/>
      <c r="P260" s="253"/>
      <c r="Q260" s="255"/>
      <c r="R260" s="250" t="str">
        <f ca="1">IF(ISERROR($V260),"",OFFSET('Smelter Look-up'!$C$4,$V260-4,0)&amp;"")</f>
        <v>CV Dua Sekawan</v>
      </c>
      <c r="S260" s="264" t="str">
        <f t="shared" ca="1" si="10"/>
        <v>ID</v>
      </c>
      <c r="T260" s="264" t="str">
        <f ca="1">IF(B260="","",IF(ISERROR(MATCH($J260,SorP!$B$1:$B$6230,0)),"",INDIRECT("'SorP'!$A$"&amp;MATCH($J260,SorP!$B$1:$B$6230,0))))</f>
        <v>ID-BB</v>
      </c>
      <c r="U260" s="299"/>
      <c r="V260" s="300">
        <f ca="1">IF(C260="",NA(),MATCH($B260&amp;$C260,'Smelter Look-up'!$J:$J,0))</f>
        <v>369</v>
      </c>
      <c r="W260" s="301"/>
      <c r="X260" s="301">
        <f t="shared" ca="1" si="11"/>
        <v>0</v>
      </c>
      <c r="Y260" s="301"/>
      <c r="Z260" s="301"/>
      <c r="AB260" s="303" t="str">
        <f t="shared" ca="1" si="12"/>
        <v>TinCV Dua Sekawan</v>
      </c>
    </row>
    <row r="261" spans="1:28" s="302" customFormat="1" ht="51">
      <c r="A261" s="249" t="s">
        <v>3328</v>
      </c>
      <c r="B261" s="250" t="str">
        <f ca="1">IF(LEN(A261)=0,"",INDEX('Smelter Look-up'!$A:$A,MATCH($A261,'Smelter Look-up'!$E:$E,0)))</f>
        <v>Tin</v>
      </c>
      <c r="C261" s="256" t="str">
        <f ca="1">IF(LEN(A261)=0,"",INDEX('Smelter Look-up'!$C:$C,MATCH($A261,'Smelter Look-up'!$E:$E,0)))</f>
        <v>CV Tiga Sekawan</v>
      </c>
      <c r="D261" s="250"/>
      <c r="E261" s="250" t="str">
        <f ca="1">IF(ISERROR($V261),"",OFFSET('Smelter Look-up'!$D$4,$V261-4,0)&amp;"")</f>
        <v>INDONESIA</v>
      </c>
      <c r="F261" s="250" t="str">
        <f ca="1">IF(ISERROR($V261),"",OFFSET('Smelter Look-up'!$E$4,$V261-4,0))</f>
        <v>CID002593</v>
      </c>
      <c r="G261" s="250" t="str">
        <f ca="1">IF(C261=$X$4,"Enter smelter details", IF(ISERROR($V261),"",OFFSET('Smelter Look-up'!$F$4,$V261-4,0)))</f>
        <v>CFSI</v>
      </c>
      <c r="H261" s="251">
        <f ca="1">IF(ISERROR($V261),"",OFFSET('Smelter Look-up'!$G$4,$V261-4,0))</f>
        <v>0</v>
      </c>
      <c r="I261" s="252" t="str">
        <f ca="1">IF(ISERROR($V261),"",OFFSET('Smelter Look-up'!$H$4,$V261-4,0))</f>
        <v>Pangkal Pinang</v>
      </c>
      <c r="J261" s="252" t="str">
        <f ca="1">IF(ISERROR($V261),"",OFFSET('Smelter Look-up'!$I$4,$V261-4,0))</f>
        <v>Kepulauan Bangka Belitung</v>
      </c>
      <c r="K261" s="254"/>
      <c r="L261" s="254"/>
      <c r="M261" s="254"/>
      <c r="N261" s="254"/>
      <c r="O261" s="254"/>
      <c r="P261" s="253"/>
      <c r="Q261" s="255"/>
      <c r="R261" s="250" t="str">
        <f ca="1">IF(ISERROR($V261),"",OFFSET('Smelter Look-up'!$C$4,$V261-4,0)&amp;"")</f>
        <v>CV Tiga Sekawan</v>
      </c>
      <c r="S261" s="264" t="str">
        <f t="shared" ca="1" si="10"/>
        <v>ID</v>
      </c>
      <c r="T261" s="264" t="str">
        <f ca="1">IF(B261="","",IF(ISERROR(MATCH($J261,SorP!$B$1:$B$6230,0)),"",INDIRECT("'SorP'!$A$"&amp;MATCH($J261,SorP!$B$1:$B$6230,0))))</f>
        <v>ID-BB</v>
      </c>
      <c r="U261" s="299"/>
      <c r="V261" s="300">
        <f ca="1">IF(C261="",NA(),MATCH($B261&amp;$C261,'Smelter Look-up'!$J:$J,0))</f>
        <v>373</v>
      </c>
      <c r="W261" s="301"/>
      <c r="X261" s="301">
        <f t="shared" ca="1" si="11"/>
        <v>0</v>
      </c>
      <c r="Y261" s="301"/>
      <c r="Z261" s="301"/>
      <c r="AB261" s="303" t="str">
        <f t="shared" ca="1" si="12"/>
        <v>TinCV Tiga Sekawan</v>
      </c>
    </row>
    <row r="262" spans="1:28" s="302" customFormat="1" ht="51">
      <c r="A262" s="249" t="s">
        <v>2478</v>
      </c>
      <c r="B262" s="250" t="str">
        <f ca="1">IF(LEN(A262)=0,"",INDEX('Smelter Look-up'!$A:$A,MATCH($A262,'Smelter Look-up'!$E:$E,0)))</f>
        <v>Gold</v>
      </c>
      <c r="C262" s="256" t="str">
        <f ca="1">IF(LEN(A262)=0,"",INDEX('Smelter Look-up'!$C:$C,MATCH($A262,'Smelter Look-up'!$E:$E,0)))</f>
        <v>Korea Zinc Co., Ltd.</v>
      </c>
      <c r="D262" s="250"/>
      <c r="E262" s="250" t="str">
        <f ca="1">IF(ISERROR($V262),"",OFFSET('Smelter Look-up'!$D$4,$V262-4,0)&amp;"")</f>
        <v>KOREA, REPUBLIC OF</v>
      </c>
      <c r="F262" s="250" t="str">
        <f ca="1">IF(ISERROR($V262),"",OFFSET('Smelter Look-up'!$E$4,$V262-4,0))</f>
        <v>CID002605</v>
      </c>
      <c r="G262" s="250" t="str">
        <f ca="1">IF(C262=$X$4,"Enter smelter details", IF(ISERROR($V262),"",OFFSET('Smelter Look-up'!$F$4,$V262-4,0)))</f>
        <v>CFSI</v>
      </c>
      <c r="H262" s="251">
        <f ca="1">IF(ISERROR($V262),"",OFFSET('Smelter Look-up'!$G$4,$V262-4,0))</f>
        <v>0</v>
      </c>
      <c r="I262" s="252" t="str">
        <f ca="1">IF(ISERROR($V262),"",OFFSET('Smelter Look-up'!$H$4,$V262-4,0))</f>
        <v>Gangnam</v>
      </c>
      <c r="J262" s="252" t="str">
        <f ca="1">IF(ISERROR($V262),"",OFFSET('Smelter Look-up'!$I$4,$V262-4,0))</f>
        <v>Seoul-teukbyeolsi</v>
      </c>
      <c r="K262" s="254"/>
      <c r="L262" s="254"/>
      <c r="M262" s="254"/>
      <c r="N262" s="254"/>
      <c r="O262" s="254"/>
      <c r="P262" s="253"/>
      <c r="Q262" s="255"/>
      <c r="R262" s="250" t="str">
        <f ca="1">IF(ISERROR($V262),"",OFFSET('Smelter Look-up'!$C$4,$V262-4,0)&amp;"")</f>
        <v>Korea Zinc Co., Ltd.</v>
      </c>
      <c r="S262" s="264" t="str">
        <f t="shared" ref="S262:S325" ca="1" si="13">IF(B262="","",IF(ISERROR(MATCH($E262,CL,0)),"Unknown",INDIRECT("'C'!$A$"&amp;MATCH($E262,CL,0)+1)))</f>
        <v>KR</v>
      </c>
      <c r="T262" s="264" t="str">
        <f ca="1">IF(B262="","",IF(ISERROR(MATCH($J262,SorP!$B$1:$B$6230,0)),"",INDIRECT("'SorP'!$A$"&amp;MATCH($J262,SorP!$B$1:$B$6230,0))))</f>
        <v>KR-11</v>
      </c>
      <c r="U262" s="299"/>
      <c r="V262" s="300">
        <f ca="1">IF(C262="",NA(),MATCH($B262&amp;$C262,'Smelter Look-up'!$J:$J,0))</f>
        <v>118</v>
      </c>
      <c r="W262" s="301"/>
      <c r="X262" s="301">
        <f t="shared" ref="X262:X325" ca="1" si="14">IF(AND(C262="Smelter not listed",OR(LEN(D262)=0,LEN(E262)=0)),1,0)</f>
        <v>0</v>
      </c>
      <c r="Y262" s="301"/>
      <c r="Z262" s="301"/>
      <c r="AB262" s="303" t="str">
        <f t="shared" ref="AB262:AB325" ca="1" si="15">B262&amp;C262</f>
        <v>GoldKorea Zinc Co., Ltd.</v>
      </c>
    </row>
    <row r="263" spans="1:28" s="302" customFormat="1" ht="38.25">
      <c r="A263" s="249" t="s">
        <v>3954</v>
      </c>
      <c r="B263" s="250" t="str">
        <f ca="1">IF(LEN(A263)=0,"",INDEX('Smelter Look-up'!$A:$A,MATCH($A263,'Smelter Look-up'!$E:$E,0)))</f>
        <v>Gold</v>
      </c>
      <c r="C263" s="256" t="str">
        <f ca="1">IF(LEN(A263)=0,"",INDEX('Smelter Look-up'!$C:$C,MATCH($A263,'Smelter Look-up'!$E:$E,0)))</f>
        <v>Marsam Metals</v>
      </c>
      <c r="D263" s="250"/>
      <c r="E263" s="250" t="str">
        <f ca="1">IF(ISERROR($V263),"",OFFSET('Smelter Look-up'!$D$4,$V263-4,0)&amp;"")</f>
        <v>BRAZIL</v>
      </c>
      <c r="F263" s="250" t="str">
        <f ca="1">IF(ISERROR($V263),"",OFFSET('Smelter Look-up'!$E$4,$V263-4,0))</f>
        <v>CID002606</v>
      </c>
      <c r="G263" s="250" t="str">
        <f ca="1">IF(C263=$X$4,"Enter smelter details", IF(ISERROR($V263),"",OFFSET('Smelter Look-up'!$F$4,$V263-4,0)))</f>
        <v>CFSI</v>
      </c>
      <c r="H263" s="251">
        <f ca="1">IF(ISERROR($V263),"",OFFSET('Smelter Look-up'!$G$4,$V263-4,0))</f>
        <v>0</v>
      </c>
      <c r="I263" s="252" t="str">
        <f ca="1">IF(ISERROR($V263),"",OFFSET('Smelter Look-up'!$H$4,$V263-4,0))</f>
        <v>Sao Paulo</v>
      </c>
      <c r="J263" s="252" t="str">
        <f ca="1">IF(ISERROR($V263),"",OFFSET('Smelter Look-up'!$I$4,$V263-4,0))</f>
        <v>São Paulo</v>
      </c>
      <c r="K263" s="254"/>
      <c r="L263" s="254"/>
      <c r="M263" s="254"/>
      <c r="N263" s="254"/>
      <c r="O263" s="254"/>
      <c r="P263" s="253"/>
      <c r="Q263" s="255"/>
      <c r="R263" s="250" t="str">
        <f ca="1">IF(ISERROR($V263),"",OFFSET('Smelter Look-up'!$C$4,$V263-4,0)&amp;"")</f>
        <v>Marsam Metals</v>
      </c>
      <c r="S263" s="264" t="str">
        <f t="shared" ca="1" si="13"/>
        <v>BR</v>
      </c>
      <c r="T263" s="264" t="str">
        <f ca="1">IF(B263="","",IF(ISERROR(MATCH($J263,SorP!$B$1:$B$6230,0)),"",INDIRECT("'SorP'!$A$"&amp;MATCH($J263,SorP!$B$1:$B$6230,0))))</f>
        <v>BR-SP</v>
      </c>
      <c r="U263" s="299"/>
      <c r="V263" s="300">
        <f ca="1">IF(C263="",NA(),MATCH($B263&amp;$C263,'Smelter Look-up'!$J:$J,0))</f>
        <v>133</v>
      </c>
      <c r="W263" s="301"/>
      <c r="X263" s="301">
        <f t="shared" ca="1" si="14"/>
        <v>0</v>
      </c>
      <c r="Y263" s="301"/>
      <c r="Z263" s="301"/>
      <c r="AB263" s="303" t="str">
        <f t="shared" ca="1" si="15"/>
        <v>GoldMarsam Metals</v>
      </c>
    </row>
    <row r="264" spans="1:28" s="302" customFormat="1" ht="51">
      <c r="A264" s="249" t="s">
        <v>3637</v>
      </c>
      <c r="B264" s="250" t="str">
        <f ca="1">IF(LEN(A264)=0,"",INDEX('Smelter Look-up'!$A:$A,MATCH($A264,'Smelter Look-up'!$E:$E,0)))</f>
        <v>Gold</v>
      </c>
      <c r="C264" s="256" t="str">
        <f ca="1">IF(LEN(A264)=0,"",INDEX('Smelter Look-up'!$C:$C,MATCH($A264,'Smelter Look-up'!$E:$E,0)))</f>
        <v>TOO Tau-Ken-Altyn</v>
      </c>
      <c r="D264" s="250"/>
      <c r="E264" s="250" t="str">
        <f ca="1">IF(ISERROR($V264),"",OFFSET('Smelter Look-up'!$D$4,$V264-4,0)&amp;"")</f>
        <v>KAZAKHSTAN</v>
      </c>
      <c r="F264" s="250" t="str">
        <f ca="1">IF(ISERROR($V264),"",OFFSET('Smelter Look-up'!$E$4,$V264-4,0))</f>
        <v>CID002615</v>
      </c>
      <c r="G264" s="250" t="str">
        <f ca="1">IF(C264=$X$4,"Enter smelter details", IF(ISERROR($V264),"",OFFSET('Smelter Look-up'!$F$4,$V264-4,0)))</f>
        <v>CFSI</v>
      </c>
      <c r="H264" s="251">
        <f ca="1">IF(ISERROR($V264),"",OFFSET('Smelter Look-up'!$G$4,$V264-4,0))</f>
        <v>0</v>
      </c>
      <c r="I264" s="252" t="str">
        <f ca="1">IF(ISERROR($V264),"",OFFSET('Smelter Look-up'!$H$4,$V264-4,0))</f>
        <v>Astana</v>
      </c>
      <c r="J264" s="252" t="str">
        <f ca="1">IF(ISERROR($V264),"",OFFSET('Smelter Look-up'!$I$4,$V264-4,0))</f>
        <v>Almaty</v>
      </c>
      <c r="K264" s="254"/>
      <c r="L264" s="254"/>
      <c r="M264" s="254"/>
      <c r="N264" s="254"/>
      <c r="O264" s="254"/>
      <c r="P264" s="253"/>
      <c r="Q264" s="255"/>
      <c r="R264" s="250" t="str">
        <f ca="1">IF(ISERROR($V264),"",OFFSET('Smelter Look-up'!$C$4,$V264-4,0)&amp;"")</f>
        <v>TOO Tau-Ken-Altyn</v>
      </c>
      <c r="S264" s="264" t="str">
        <f t="shared" ca="1" si="13"/>
        <v>KZ</v>
      </c>
      <c r="T264" s="264" t="str">
        <f ca="1">IF(B264="","",IF(ISERROR(MATCH($J264,SorP!$B$1:$B$6230,0)),"",INDIRECT("'SorP'!$A$"&amp;MATCH($J264,SorP!$B$1:$B$6230,0))))</f>
        <v>KZ-ALA</v>
      </c>
      <c r="U264" s="299"/>
      <c r="V264" s="300">
        <f ca="1">IF(C264="",NA(),MATCH($B264&amp;$C264,'Smelter Look-up'!$J:$J,0))</f>
        <v>247</v>
      </c>
      <c r="W264" s="301"/>
      <c r="X264" s="301">
        <f t="shared" ca="1" si="14"/>
        <v>0</v>
      </c>
      <c r="Y264" s="301"/>
      <c r="Z264" s="301"/>
      <c r="AB264" s="303" t="str">
        <f t="shared" ca="1" si="15"/>
        <v>GoldTOO Tau-Ken-Altyn</v>
      </c>
    </row>
    <row r="265" spans="1:28" s="302" customFormat="1" ht="102">
      <c r="A265" s="249" t="s">
        <v>3984</v>
      </c>
      <c r="B265" s="250" t="str">
        <f ca="1">IF(LEN(A265)=0,"",INDEX('Smelter Look-up'!$A:$A,MATCH($A265,'Smelter Look-up'!$E:$E,0)))</f>
        <v>Tungsten</v>
      </c>
      <c r="C265" s="256" t="str">
        <f ca="1">IF(LEN(A265)=0,"",INDEX('Smelter Look-up'!$C:$C,MATCH($A265,'Smelter Look-up'!$E:$E,0)))</f>
        <v>Ganzhou Haichuang Tungsten Co., Ltd.</v>
      </c>
      <c r="D265" s="250"/>
      <c r="E265" s="250" t="str">
        <f ca="1">IF(ISERROR($V265),"",OFFSET('Smelter Look-up'!$D$4,$V265-4,0)&amp;"")</f>
        <v>CHINA</v>
      </c>
      <c r="F265" s="250" t="str">
        <f ca="1">IF(ISERROR($V265),"",OFFSET('Smelter Look-up'!$E$4,$V265-4,0))</f>
        <v>CID002645</v>
      </c>
      <c r="G265" s="250" t="str">
        <f ca="1">IF(C265=$X$4,"Enter smelter details", IF(ISERROR($V265),"",OFFSET('Smelter Look-up'!$F$4,$V265-4,0)))</f>
        <v>CFSI</v>
      </c>
      <c r="H265" s="251">
        <f ca="1">IF(ISERROR($V265),"",OFFSET('Smelter Look-up'!$G$4,$V265-4,0))</f>
        <v>0</v>
      </c>
      <c r="I265" s="252" t="str">
        <f ca="1">IF(ISERROR($V265),"",OFFSET('Smelter Look-up'!$H$4,$V265-4,0))</f>
        <v>Ganzhou</v>
      </c>
      <c r="J265" s="252" t="str">
        <f ca="1">IF(ISERROR($V265),"",OFFSET('Smelter Look-up'!$I$4,$V265-4,0))</f>
        <v>Jiangxi</v>
      </c>
      <c r="K265" s="254"/>
      <c r="L265" s="254"/>
      <c r="M265" s="254"/>
      <c r="N265" s="254"/>
      <c r="O265" s="254"/>
      <c r="P265" s="253"/>
      <c r="Q265" s="255"/>
      <c r="R265" s="250" t="str">
        <f ca="1">IF(ISERROR($V265),"",OFFSET('Smelter Look-up'!$C$4,$V265-4,0)&amp;"")</f>
        <v>Ganzhou Haichuang Tungsten Co., Ltd.</v>
      </c>
      <c r="S265" s="264" t="str">
        <f t="shared" ca="1" si="13"/>
        <v>CN</v>
      </c>
      <c r="T265" s="264" t="str">
        <f ca="1">IF(B265="","",IF(ISERROR(MATCH($J265,SorP!$B$1:$B$6230,0)),"",INDIRECT("'SorP'!$A$"&amp;MATCH($J265,SorP!$B$1:$B$6230,0))))</f>
        <v>CN-36</v>
      </c>
      <c r="U265" s="299"/>
      <c r="V265" s="300">
        <f ca="1">IF(C265="",NA(),MATCH($B265&amp;$C265,'Smelter Look-up'!$J:$J,0))</f>
        <v>519</v>
      </c>
      <c r="W265" s="301"/>
      <c r="X265" s="301">
        <f t="shared" ca="1" si="14"/>
        <v>0</v>
      </c>
      <c r="Y265" s="301"/>
      <c r="Z265" s="301"/>
      <c r="AB265" s="303" t="str">
        <f t="shared" ca="1" si="15"/>
        <v>TungstenGanzhou Haichuang Tungsten Co., Ltd.</v>
      </c>
    </row>
    <row r="266" spans="1:28" s="302" customFormat="1" ht="102">
      <c r="A266" s="249" t="s">
        <v>3339</v>
      </c>
      <c r="B266" s="250" t="str">
        <f ca="1">IF(LEN(A266)=0,"",INDEX('Smelter Look-up'!$A:$A,MATCH($A266,'Smelter Look-up'!$E:$E,0)))</f>
        <v>Tungsten</v>
      </c>
      <c r="C266" s="256" t="str">
        <f ca="1">IF(LEN(A266)=0,"",INDEX('Smelter Look-up'!$C:$C,MATCH($A266,'Smelter Look-up'!$E:$E,0)))</f>
        <v>Jiangxi Dayu Longxintai Tungsten Co., Ltd.</v>
      </c>
      <c r="D266" s="250"/>
      <c r="E266" s="250" t="str">
        <f ca="1">IF(ISERROR($V266),"",OFFSET('Smelter Look-up'!$D$4,$V266-4,0)&amp;"")</f>
        <v>CHINA</v>
      </c>
      <c r="F266" s="250" t="str">
        <f ca="1">IF(ISERROR($V266),"",OFFSET('Smelter Look-up'!$E$4,$V266-4,0))</f>
        <v>CID002647</v>
      </c>
      <c r="G266" s="250" t="str">
        <f ca="1">IF(C266=$X$4,"Enter smelter details", IF(ISERROR($V266),"",OFFSET('Smelter Look-up'!$F$4,$V266-4,0)))</f>
        <v>CFSI</v>
      </c>
      <c r="H266" s="251">
        <f ca="1">IF(ISERROR($V266),"",OFFSET('Smelter Look-up'!$G$4,$V266-4,0))</f>
        <v>0</v>
      </c>
      <c r="I266" s="252" t="str">
        <f ca="1">IF(ISERROR($V266),"",OFFSET('Smelter Look-up'!$H$4,$V266-4,0))</f>
        <v>Huanglong</v>
      </c>
      <c r="J266" s="252" t="str">
        <f ca="1">IF(ISERROR($V266),"",OFFSET('Smelter Look-up'!$I$4,$V266-4,0))</f>
        <v>Jiangxi</v>
      </c>
      <c r="K266" s="254"/>
      <c r="L266" s="254"/>
      <c r="M266" s="254"/>
      <c r="N266" s="254"/>
      <c r="O266" s="254"/>
      <c r="P266" s="253"/>
      <c r="Q266" s="255"/>
      <c r="R266" s="250" t="str">
        <f ca="1">IF(ISERROR($V266),"",OFFSET('Smelter Look-up'!$C$4,$V266-4,0)&amp;"")</f>
        <v>Jiangxi Dayu Longxintai Tungsten Co., Ltd.</v>
      </c>
      <c r="S266" s="264" t="str">
        <f t="shared" ca="1" si="13"/>
        <v>CN</v>
      </c>
      <c r="T266" s="264" t="str">
        <f ca="1">IF(B266="","",IF(ISERROR(MATCH($J266,SorP!$B$1:$B$6230,0)),"",INDIRECT("'SorP'!$A$"&amp;MATCH($J266,SorP!$B$1:$B$6230,0))))</f>
        <v>CN-36</v>
      </c>
      <c r="U266" s="299"/>
      <c r="V266" s="300">
        <f ca="1">IF(C266="",NA(),MATCH($B266&amp;$C266,'Smelter Look-up'!$J:$J,0))</f>
        <v>539</v>
      </c>
      <c r="W266" s="301"/>
      <c r="X266" s="301">
        <f t="shared" ca="1" si="14"/>
        <v>0</v>
      </c>
      <c r="Y266" s="301"/>
      <c r="Z266" s="301"/>
      <c r="AB266" s="303" t="str">
        <f t="shared" ca="1" si="15"/>
        <v>TungstenJiangxi Dayu Longxintai Tungsten Co., Ltd.</v>
      </c>
    </row>
    <row r="267" spans="1:28" s="302" customFormat="1" ht="51">
      <c r="A267" s="249" t="s">
        <v>2641</v>
      </c>
      <c r="B267" s="250" t="str">
        <f ca="1">IF(LEN(A267)=0,"",INDEX('Smelter Look-up'!$A:$A,MATCH($A267,'Smelter Look-up'!$E:$E,0)))</f>
        <v>Tungsten</v>
      </c>
      <c r="C267" s="256" t="str">
        <f ca="1">IF(LEN(A267)=0,"",INDEX('Smelter Look-up'!$C:$C,MATCH($A267,'Smelter Look-up'!$E:$E,0)))</f>
        <v>Hydrometallurg, JSC</v>
      </c>
      <c r="D267" s="250"/>
      <c r="E267" s="250" t="str">
        <f ca="1">IF(ISERROR($V267),"",OFFSET('Smelter Look-up'!$D$4,$V267-4,0)&amp;"")</f>
        <v>RUSSIAN FEDERATION</v>
      </c>
      <c r="F267" s="250" t="str">
        <f ca="1">IF(ISERROR($V267),"",OFFSET('Smelter Look-up'!$E$4,$V267-4,0))</f>
        <v>CID002649</v>
      </c>
      <c r="G267" s="250" t="str">
        <f ca="1">IF(C267=$X$4,"Enter smelter details", IF(ISERROR($V267),"",OFFSET('Smelter Look-up'!$F$4,$V267-4,0)))</f>
        <v>CFSI</v>
      </c>
      <c r="H267" s="251">
        <f ca="1">IF(ISERROR($V267),"",OFFSET('Smelter Look-up'!$G$4,$V267-4,0))</f>
        <v>0</v>
      </c>
      <c r="I267" s="252" t="str">
        <f ca="1">IF(ISERROR($V267),"",OFFSET('Smelter Look-up'!$H$4,$V267-4,0))</f>
        <v>Nalchik</v>
      </c>
      <c r="J267" s="252" t="str">
        <f ca="1">IF(ISERROR($V267),"",OFFSET('Smelter Look-up'!$I$4,$V267-4,0))</f>
        <v>Kabardino-Balkarskaya Respublika</v>
      </c>
      <c r="K267" s="254"/>
      <c r="L267" s="254"/>
      <c r="M267" s="254"/>
      <c r="N267" s="254"/>
      <c r="O267" s="254"/>
      <c r="P267" s="253"/>
      <c r="Q267" s="255"/>
      <c r="R267" s="250" t="str">
        <f ca="1">IF(ISERROR($V267),"",OFFSET('Smelter Look-up'!$C$4,$V267-4,0)&amp;"")</f>
        <v>Hydrometallurg, JSC</v>
      </c>
      <c r="S267" s="264" t="str">
        <f t="shared" ca="1" si="13"/>
        <v>RU</v>
      </c>
      <c r="T267" s="264" t="str">
        <f ca="1">IF(B267="","",IF(ISERROR(MATCH($J267,SorP!$B$1:$B$6230,0)),"",INDIRECT("'SorP'!$A$"&amp;MATCH($J267,SorP!$B$1:$B$6230,0))))</f>
        <v>RU-KB</v>
      </c>
      <c r="U267" s="299"/>
      <c r="V267" s="300">
        <f ca="1">IF(C267="",NA(),MATCH($B267&amp;$C267,'Smelter Look-up'!$J:$J,0))</f>
        <v>536</v>
      </c>
      <c r="W267" s="301"/>
      <c r="X267" s="301">
        <f t="shared" ca="1" si="14"/>
        <v>0</v>
      </c>
      <c r="Y267" s="301"/>
      <c r="Z267" s="301"/>
      <c r="AB267" s="303" t="str">
        <f t="shared" ca="1" si="15"/>
        <v>TungstenHydrometallurg, JSC</v>
      </c>
    </row>
    <row r="268" spans="1:28" s="302" customFormat="1" ht="114.75">
      <c r="A268" s="249" t="s">
        <v>3146</v>
      </c>
      <c r="B268" s="250" t="str">
        <f ca="1">IF(LEN(A268)=0,"",INDEX('Smelter Look-up'!$A:$A,MATCH($A268,'Smelter Look-up'!$E:$E,0)))</f>
        <v>Tin</v>
      </c>
      <c r="C268" s="256" t="str">
        <f ca="1">IF(LEN(A268)=0,"",INDEX('Smelter Look-up'!$C:$C,MATCH($A268,'Smelter Look-up'!$E:$E,0)))</f>
        <v>An Vinh Joint Stock Mineral Processing Company</v>
      </c>
      <c r="D268" s="250"/>
      <c r="E268" s="250" t="str">
        <f ca="1">IF(ISERROR($V268),"",OFFSET('Smelter Look-up'!$D$4,$V268-4,0)&amp;"")</f>
        <v>VIET NAM</v>
      </c>
      <c r="F268" s="250" t="str">
        <f ca="1">IF(ISERROR($V268),"",OFFSET('Smelter Look-up'!$E$4,$V268-4,0))</f>
        <v>CID002703</v>
      </c>
      <c r="G268" s="250" t="str">
        <f ca="1">IF(C268=$X$4,"Enter smelter details", IF(ISERROR($V268),"",OFFSET('Smelter Look-up'!$F$4,$V268-4,0)))</f>
        <v>CFSI</v>
      </c>
      <c r="H268" s="251">
        <f ca="1">IF(ISERROR($V268),"",OFFSET('Smelter Look-up'!$G$4,$V268-4,0))</f>
        <v>0</v>
      </c>
      <c r="I268" s="252" t="str">
        <f ca="1">IF(ISERROR($V268),"",OFFSET('Smelter Look-up'!$H$4,$V268-4,0))</f>
        <v>Quy Hop</v>
      </c>
      <c r="J268" s="252" t="str">
        <f ca="1">IF(ISERROR($V268),"",OFFSET('Smelter Look-up'!$I$4,$V268-4,0))</f>
        <v>Nghệ An</v>
      </c>
      <c r="K268" s="254"/>
      <c r="L268" s="254"/>
      <c r="M268" s="254"/>
      <c r="N268" s="254"/>
      <c r="O268" s="254"/>
      <c r="P268" s="253"/>
      <c r="Q268" s="255"/>
      <c r="R268" s="250" t="str">
        <f ca="1">IF(ISERROR($V268),"",OFFSET('Smelter Look-up'!$C$4,$V268-4,0)&amp;"")</f>
        <v>An Vinh Joint Stock Mineral Processing Company</v>
      </c>
      <c r="S268" s="264" t="str">
        <f t="shared" ca="1" si="13"/>
        <v>VN</v>
      </c>
      <c r="T268" s="264" t="str">
        <f ca="1">IF(B268="","",IF(ISERROR(MATCH($J268,SorP!$B$1:$B$6230,0)),"",INDIRECT("'SorP'!$A$"&amp;MATCH($J268,SorP!$B$1:$B$6230,0))))</f>
        <v>VN-22</v>
      </c>
      <c r="U268" s="299"/>
      <c r="V268" s="300">
        <f ca="1">IF(C268="",NA(),MATCH($B268&amp;$C268,'Smelter Look-up'!$J:$J,0))</f>
        <v>352</v>
      </c>
      <c r="W268" s="301"/>
      <c r="X268" s="301">
        <f t="shared" ca="1" si="14"/>
        <v>0</v>
      </c>
      <c r="Y268" s="301"/>
      <c r="Z268" s="301"/>
      <c r="AB268" s="303" t="str">
        <f t="shared" ca="1" si="15"/>
        <v>TinAn Vinh Joint Stock Mineral Processing Company</v>
      </c>
    </row>
    <row r="269" spans="1:28" s="302" customFormat="1" ht="76.5">
      <c r="A269" s="249" t="s">
        <v>2603</v>
      </c>
      <c r="B269" s="250" t="str">
        <f ca="1">IF(LEN(A269)=0,"",INDEX('Smelter Look-up'!$A:$A,MATCH($A269,'Smelter Look-up'!$E:$E,0)))</f>
        <v>Tin</v>
      </c>
      <c r="C269" s="256" t="str">
        <f ca="1">IF(LEN(A269)=0,"",INDEX('Smelter Look-up'!$C:$C,MATCH($A269,'Smelter Look-up'!$E:$E,0)))</f>
        <v>Resind Industria e Comercio Ltda.</v>
      </c>
      <c r="D269" s="250"/>
      <c r="E269" s="250" t="str">
        <f ca="1">IF(ISERROR($V269),"",OFFSET('Smelter Look-up'!$D$4,$V269-4,0)&amp;"")</f>
        <v>BRAZIL</v>
      </c>
      <c r="F269" s="250" t="str">
        <f ca="1">IF(ISERROR($V269),"",OFFSET('Smelter Look-up'!$E$4,$V269-4,0))</f>
        <v>CID002706</v>
      </c>
      <c r="G269" s="250" t="str">
        <f ca="1">IF(C269=$X$4,"Enter smelter details", IF(ISERROR($V269),"",OFFSET('Smelter Look-up'!$F$4,$V269-4,0)))</f>
        <v>CFSI</v>
      </c>
      <c r="H269" s="251">
        <f ca="1">IF(ISERROR($V269),"",OFFSET('Smelter Look-up'!$G$4,$V269-4,0))</f>
        <v>0</v>
      </c>
      <c r="I269" s="252" t="str">
        <f ca="1">IF(ISERROR($V269),"",OFFSET('Smelter Look-up'!$H$4,$V269-4,0))</f>
        <v>São João del Rei</v>
      </c>
      <c r="J269" s="252" t="str">
        <f ca="1">IF(ISERROR($V269),"",OFFSET('Smelter Look-up'!$I$4,$V269-4,0))</f>
        <v>Minas gerais</v>
      </c>
      <c r="K269" s="254"/>
      <c r="L269" s="254"/>
      <c r="M269" s="254"/>
      <c r="N269" s="254"/>
      <c r="O269" s="254"/>
      <c r="P269" s="253"/>
      <c r="Q269" s="255"/>
      <c r="R269" s="250" t="str">
        <f ca="1">IF(ISERROR($V269),"",OFFSET('Smelter Look-up'!$C$4,$V269-4,0)&amp;"")</f>
        <v>Resind Industria e Comercio Ltda.</v>
      </c>
      <c r="S269" s="264" t="str">
        <f t="shared" ca="1" si="13"/>
        <v>BR</v>
      </c>
      <c r="T269" s="264" t="str">
        <f ca="1">IF(B269="","",IF(ISERROR(MATCH($J269,SorP!$B$1:$B$6230,0)),"",INDIRECT("'SorP'!$A$"&amp;MATCH($J269,SorP!$B$1:$B$6230,0))))</f>
        <v>BR-MG</v>
      </c>
      <c r="U269" s="299"/>
      <c r="V269" s="300">
        <f ca="1">IF(C269="",NA(),MATCH($B269&amp;$C269,'Smelter Look-up'!$J:$J,0))</f>
        <v>471</v>
      </c>
      <c r="W269" s="301"/>
      <c r="X269" s="301">
        <f t="shared" ca="1" si="14"/>
        <v>0</v>
      </c>
      <c r="Y269" s="301"/>
      <c r="Z269" s="301"/>
      <c r="AB269" s="303" t="str">
        <f t="shared" ca="1" si="15"/>
        <v>TinResind Industria e Comercio Ltda.</v>
      </c>
    </row>
    <row r="270" spans="1:28" s="302" customFormat="1" ht="76.5">
      <c r="A270" s="249" t="s">
        <v>2530</v>
      </c>
      <c r="B270" s="250" t="str">
        <f ca="1">IF(LEN(A270)=0,"",INDEX('Smelter Look-up'!$A:$A,MATCH($A270,'Smelter Look-up'!$E:$E,0)))</f>
        <v>Tantalum</v>
      </c>
      <c r="C270" s="256" t="str">
        <f ca="1">IF(LEN(A270)=0,"",INDEX('Smelter Look-up'!$C:$C,MATCH($A270,'Smelter Look-up'!$E:$E,0)))</f>
        <v>Resind Industria e Comercio Ltda.</v>
      </c>
      <c r="D270" s="250"/>
      <c r="E270" s="250" t="str">
        <f ca="1">IF(ISERROR($V270),"",OFFSET('Smelter Look-up'!$D$4,$V270-4,0)&amp;"")</f>
        <v>BRAZIL</v>
      </c>
      <c r="F270" s="250" t="str">
        <f ca="1">IF(ISERROR($V270),"",OFFSET('Smelter Look-up'!$E$4,$V270-4,0))</f>
        <v>CID002707</v>
      </c>
      <c r="G270" s="250" t="str">
        <f ca="1">IF(C270=$X$4,"Enter smelter details", IF(ISERROR($V270),"",OFFSET('Smelter Look-up'!$F$4,$V270-4,0)))</f>
        <v>CFSI</v>
      </c>
      <c r="H270" s="251">
        <f ca="1">IF(ISERROR($V270),"",OFFSET('Smelter Look-up'!$G$4,$V270-4,0))</f>
        <v>0</v>
      </c>
      <c r="I270" s="252" t="str">
        <f ca="1">IF(ISERROR($V270),"",OFFSET('Smelter Look-up'!$H$4,$V270-4,0))</f>
        <v>São João del Rei</v>
      </c>
      <c r="J270" s="252" t="str">
        <f ca="1">IF(ISERROR($V270),"",OFFSET('Smelter Look-up'!$I$4,$V270-4,0))</f>
        <v>Minas gerais</v>
      </c>
      <c r="K270" s="254"/>
      <c r="L270" s="254"/>
      <c r="M270" s="254"/>
      <c r="N270" s="254"/>
      <c r="O270" s="254"/>
      <c r="P270" s="253"/>
      <c r="Q270" s="255"/>
      <c r="R270" s="250" t="str">
        <f ca="1">IF(ISERROR($V270),"",OFFSET('Smelter Look-up'!$C$4,$V270-4,0)&amp;"")</f>
        <v>Resind Industria e Comercio Ltda.</v>
      </c>
      <c r="S270" s="264" t="str">
        <f t="shared" ca="1" si="13"/>
        <v>BR</v>
      </c>
      <c r="T270" s="264" t="str">
        <f ca="1">IF(B270="","",IF(ISERROR(MATCH($J270,SorP!$B$1:$B$6230,0)),"",INDIRECT("'SorP'!$A$"&amp;MATCH($J270,SorP!$B$1:$B$6230,0))))</f>
        <v>BR-MG</v>
      </c>
      <c r="U270" s="299"/>
      <c r="V270" s="300">
        <f ca="1">IF(C270="",NA(),MATCH($B270&amp;$C270,'Smelter Look-up'!$J:$J,0))</f>
        <v>327</v>
      </c>
      <c r="W270" s="301"/>
      <c r="X270" s="301">
        <f t="shared" ca="1" si="14"/>
        <v>0</v>
      </c>
      <c r="Y270" s="301"/>
      <c r="Z270" s="301"/>
      <c r="AB270" s="303" t="str">
        <f t="shared" ca="1" si="15"/>
        <v>TantalumResind Industria e Comercio Ltda.</v>
      </c>
    </row>
    <row r="271" spans="1:28" s="302" customFormat="1" ht="63.75">
      <c r="A271" s="249" t="s">
        <v>3834</v>
      </c>
      <c r="B271" s="250" t="str">
        <f ca="1">IF(LEN(A271)=0,"",INDEX('Smelter Look-up'!$A:$A,MATCH($A271,'Smelter Look-up'!$E:$E,0)))</f>
        <v>Gold</v>
      </c>
      <c r="C271" s="256" t="str">
        <f ca="1">IF(LEN(A271)=0,"",INDEX('Smelter Look-up'!$C:$C,MATCH($A271,'Smelter Look-up'!$E:$E,0)))</f>
        <v>Abington Reldan Metals, LLC</v>
      </c>
      <c r="D271" s="250"/>
      <c r="E271" s="250" t="str">
        <f ca="1">IF(ISERROR($V271),"",OFFSET('Smelter Look-up'!$D$4,$V271-4,0)&amp;"")</f>
        <v>UNITED STATES OF AMERICA</v>
      </c>
      <c r="F271" s="250" t="str">
        <f ca="1">IF(ISERROR($V271),"",OFFSET('Smelter Look-up'!$E$4,$V271-4,0))</f>
        <v>CID002708</v>
      </c>
      <c r="G271" s="250" t="str">
        <f ca="1">IF(C271=$X$4,"Enter smelter details", IF(ISERROR($V271),"",OFFSET('Smelter Look-up'!$F$4,$V271-4,0)))</f>
        <v>CFSI</v>
      </c>
      <c r="H271" s="251">
        <f ca="1">IF(ISERROR($V271),"",OFFSET('Smelter Look-up'!$G$4,$V271-4,0))</f>
        <v>0</v>
      </c>
      <c r="I271" s="252" t="str">
        <f ca="1">IF(ISERROR($V271),"",OFFSET('Smelter Look-up'!$H$4,$V271-4,0))</f>
        <v>Fairless Hills</v>
      </c>
      <c r="J271" s="252" t="str">
        <f ca="1">IF(ISERROR($V271),"",OFFSET('Smelter Look-up'!$I$4,$V271-4,0))</f>
        <v>Pennsylvania</v>
      </c>
      <c r="K271" s="254"/>
      <c r="L271" s="254"/>
      <c r="M271" s="254"/>
      <c r="N271" s="254"/>
      <c r="O271" s="254"/>
      <c r="P271" s="253"/>
      <c r="Q271" s="255"/>
      <c r="R271" s="250" t="str">
        <f ca="1">IF(ISERROR($V271),"",OFFSET('Smelter Look-up'!$C$4,$V271-4,0)&amp;"")</f>
        <v>Abington Reldan Metals, LLC</v>
      </c>
      <c r="S271" s="264" t="str">
        <f t="shared" ca="1" si="13"/>
        <v>US</v>
      </c>
      <c r="T271" s="264" t="str">
        <f ca="1">IF(B271="","",IF(ISERROR(MATCH($J271,SorP!$B$1:$B$6230,0)),"",INDIRECT("'SorP'!$A$"&amp;MATCH($J271,SorP!$B$1:$B$6230,0))))</f>
        <v>US-PA</v>
      </c>
      <c r="U271" s="299"/>
      <c r="V271" s="300">
        <f ca="1">IF(C271="",NA(),MATCH($B271&amp;$C271,'Smelter Look-up'!$J:$J,0))</f>
        <v>5</v>
      </c>
      <c r="W271" s="301"/>
      <c r="X271" s="301">
        <f t="shared" ca="1" si="14"/>
        <v>0</v>
      </c>
      <c r="Y271" s="301"/>
      <c r="Z271" s="301"/>
      <c r="AB271" s="303" t="str">
        <f t="shared" ca="1" si="15"/>
        <v>GoldAbington Reldan Metals, LLC</v>
      </c>
    </row>
    <row r="272" spans="1:28" s="302" customFormat="1" ht="89.25">
      <c r="A272" s="249" t="s">
        <v>3855</v>
      </c>
      <c r="B272" s="250" t="str">
        <f ca="1">IF(LEN(A272)=0,"",INDEX('Smelter Look-up'!$A:$A,MATCH($A272,'Smelter Look-up'!$E:$E,0)))</f>
        <v>Tungsten</v>
      </c>
      <c r="C272" s="256" t="str">
        <f ca="1">IF(LEN(A272)=0,"",INDEX('Smelter Look-up'!$C:$C,MATCH($A272,'Smelter Look-up'!$E:$E,0)))</f>
        <v>Unecha Refractory metals plant</v>
      </c>
      <c r="D272" s="250"/>
      <c r="E272" s="250" t="str">
        <f ca="1">IF(ISERROR($V272),"",OFFSET('Smelter Look-up'!$D$4,$V272-4,0)&amp;"")</f>
        <v>RUSSIAN FEDERATION</v>
      </c>
      <c r="F272" s="250" t="str">
        <f ca="1">IF(ISERROR($V272),"",OFFSET('Smelter Look-up'!$E$4,$V272-4,0))</f>
        <v>CID002724</v>
      </c>
      <c r="G272" s="250" t="str">
        <f ca="1">IF(C272=$X$4,"Enter smelter details", IF(ISERROR($V272),"",OFFSET('Smelter Look-up'!$F$4,$V272-4,0)))</f>
        <v>CFSI</v>
      </c>
      <c r="H272" s="251">
        <f ca="1">IF(ISERROR($V272),"",OFFSET('Smelter Look-up'!$G$4,$V272-4,0))</f>
        <v>0</v>
      </c>
      <c r="I272" s="252" t="str">
        <f ca="1">IF(ISERROR($V272),"",OFFSET('Smelter Look-up'!$H$4,$V272-4,0))</f>
        <v>Unecha</v>
      </c>
      <c r="J272" s="252" t="str">
        <f ca="1">IF(ISERROR($V272),"",OFFSET('Smelter Look-up'!$I$4,$V272-4,0))</f>
        <v>Bryanskaya oblast'</v>
      </c>
      <c r="K272" s="254"/>
      <c r="L272" s="254"/>
      <c r="M272" s="254"/>
      <c r="N272" s="254"/>
      <c r="O272" s="254"/>
      <c r="P272" s="253"/>
      <c r="Q272" s="255"/>
      <c r="R272" s="250" t="str">
        <f ca="1">IF(ISERROR($V272),"",OFFSET('Smelter Look-up'!$C$4,$V272-4,0)&amp;"")</f>
        <v>Unecha Refractory metals plant</v>
      </c>
      <c r="S272" s="264" t="str">
        <f t="shared" ca="1" si="13"/>
        <v>RU</v>
      </c>
      <c r="T272" s="264" t="str">
        <f ca="1">IF(B272="","",IF(ISERROR(MATCH($J272,SorP!$B$1:$B$6230,0)),"",INDIRECT("'SorP'!$A$"&amp;MATCH($J272,SorP!$B$1:$B$6230,0))))</f>
        <v>RU-BRY</v>
      </c>
      <c r="U272" s="299"/>
      <c r="V272" s="300">
        <f ca="1">IF(C272="",NA(),MATCH($B272&amp;$C272,'Smelter Look-up'!$J:$J,0))</f>
        <v>558</v>
      </c>
      <c r="W272" s="301"/>
      <c r="X272" s="301">
        <f t="shared" ca="1" si="14"/>
        <v>0</v>
      </c>
      <c r="Y272" s="301"/>
      <c r="Z272" s="301"/>
      <c r="AB272" s="303" t="str">
        <f t="shared" ca="1" si="15"/>
        <v>TungstenUnecha Refractory metals plant</v>
      </c>
    </row>
    <row r="273" spans="1:28" s="302" customFormat="1" ht="51">
      <c r="A273" s="249" t="s">
        <v>3658</v>
      </c>
      <c r="B273" s="250" t="str">
        <f ca="1">IF(LEN(A273)=0,"",INDEX('Smelter Look-up'!$A:$A,MATCH($A273,'Smelter Look-up'!$E:$E,0)))</f>
        <v>Tin</v>
      </c>
      <c r="C273" s="256" t="str">
        <f ca="1">IF(LEN(A273)=0,"",INDEX('Smelter Look-up'!$C:$C,MATCH($A273,'Smelter Look-up'!$E:$E,0)))</f>
        <v>PT O.M. Indonesia</v>
      </c>
      <c r="D273" s="250"/>
      <c r="E273" s="250" t="str">
        <f ca="1">IF(ISERROR($V273),"",OFFSET('Smelter Look-up'!$D$4,$V273-4,0)&amp;"")</f>
        <v>INDONESIA</v>
      </c>
      <c r="F273" s="250" t="str">
        <f ca="1">IF(ISERROR($V273),"",OFFSET('Smelter Look-up'!$E$4,$V273-4,0))</f>
        <v>CID002757</v>
      </c>
      <c r="G273" s="250" t="str">
        <f ca="1">IF(C273=$X$4,"Enter smelter details", IF(ISERROR($V273),"",OFFSET('Smelter Look-up'!$F$4,$V273-4,0)))</f>
        <v>CFSI</v>
      </c>
      <c r="H273" s="251">
        <f ca="1">IF(ISERROR($V273),"",OFFSET('Smelter Look-up'!$G$4,$V273-4,0))</f>
        <v>0</v>
      </c>
      <c r="I273" s="252" t="str">
        <f ca="1">IF(ISERROR($V273),"",OFFSET('Smelter Look-up'!$H$4,$V273-4,0))</f>
        <v>Bekasi</v>
      </c>
      <c r="J273" s="252" t="str">
        <f ca="1">IF(ISERROR($V273),"",OFFSET('Smelter Look-up'!$I$4,$V273-4,0))</f>
        <v>Jawa Barat</v>
      </c>
      <c r="K273" s="254"/>
      <c r="L273" s="254"/>
      <c r="M273" s="254"/>
      <c r="N273" s="254"/>
      <c r="O273" s="254"/>
      <c r="P273" s="253"/>
      <c r="Q273" s="255"/>
      <c r="R273" s="250" t="str">
        <f ca="1">IF(ISERROR($V273),"",OFFSET('Smelter Look-up'!$C$4,$V273-4,0)&amp;"")</f>
        <v>PT O.M. Indonesia</v>
      </c>
      <c r="S273" s="264" t="str">
        <f t="shared" ca="1" si="13"/>
        <v>ID</v>
      </c>
      <c r="T273" s="264" t="str">
        <f ca="1">IF(B273="","",IF(ISERROR(MATCH($J273,SorP!$B$1:$B$6230,0)),"",INDIRECT("'SorP'!$A$"&amp;MATCH($J273,SorP!$B$1:$B$6230,0))))</f>
        <v>ID-JB</v>
      </c>
      <c r="U273" s="299"/>
      <c r="V273" s="300">
        <f ca="1">IF(C273="",NA(),MATCH($B273&amp;$C273,'Smelter Look-up'!$J:$J,0))</f>
        <v>457</v>
      </c>
      <c r="W273" s="301"/>
      <c r="X273" s="301">
        <f t="shared" ca="1" si="14"/>
        <v>0</v>
      </c>
      <c r="Y273" s="301"/>
      <c r="Z273" s="301"/>
      <c r="AB273" s="303" t="str">
        <f t="shared" ca="1" si="15"/>
        <v>TinPT O.M. Indonesia</v>
      </c>
    </row>
    <row r="274" spans="1:28" s="302" customFormat="1" ht="25.5">
      <c r="A274" s="249" t="s">
        <v>3320</v>
      </c>
      <c r="B274" s="250" t="str">
        <f ca="1">IF(LEN(A274)=0,"",INDEX('Smelter Look-up'!$A:$A,MATCH($A274,'Smelter Look-up'!$E:$E,0)))</f>
        <v>Gold</v>
      </c>
      <c r="C274" s="256" t="str">
        <f ca="1">IF(LEN(A274)=0,"",INDEX('Smelter Look-up'!$C:$C,MATCH($A274,'Smelter Look-up'!$E:$E,0)))</f>
        <v>SAAMP</v>
      </c>
      <c r="D274" s="250"/>
      <c r="E274" s="250" t="str">
        <f ca="1">IF(ISERROR($V274),"",OFFSET('Smelter Look-up'!$D$4,$V274-4,0)&amp;"")</f>
        <v>FRANCE</v>
      </c>
      <c r="F274" s="250" t="str">
        <f ca="1">IF(ISERROR($V274),"",OFFSET('Smelter Look-up'!$E$4,$V274-4,0))</f>
        <v>CID002761</v>
      </c>
      <c r="G274" s="250" t="str">
        <f ca="1">IF(C274=$X$4,"Enter smelter details", IF(ISERROR($V274),"",OFFSET('Smelter Look-up'!$F$4,$V274-4,0)))</f>
        <v>CFSI</v>
      </c>
      <c r="H274" s="251">
        <f ca="1">IF(ISERROR($V274),"",OFFSET('Smelter Look-up'!$G$4,$V274-4,0))</f>
        <v>0</v>
      </c>
      <c r="I274" s="252" t="str">
        <f ca="1">IF(ISERROR($V274),"",OFFSET('Smelter Look-up'!$H$4,$V274-4,0))</f>
        <v>Paris</v>
      </c>
      <c r="J274" s="252" t="str">
        <f ca="1">IF(ISERROR($V274),"",OFFSET('Smelter Look-up'!$I$4,$V274-4,0))</f>
        <v>Île-de-France</v>
      </c>
      <c r="K274" s="254"/>
      <c r="L274" s="254"/>
      <c r="M274" s="254"/>
      <c r="N274" s="254"/>
      <c r="O274" s="254"/>
      <c r="P274" s="253"/>
      <c r="Q274" s="255"/>
      <c r="R274" s="250" t="str">
        <f ca="1">IF(ISERROR($V274),"",OFFSET('Smelter Look-up'!$C$4,$V274-4,0)&amp;"")</f>
        <v>SAAMP</v>
      </c>
      <c r="S274" s="264" t="str">
        <f t="shared" ca="1" si="13"/>
        <v>FR</v>
      </c>
      <c r="T274" s="264" t="str">
        <f ca="1">IF(B274="","",IF(ISERROR(MATCH($J274,SorP!$B$1:$B$6230,0)),"",INDIRECT("'SorP'!$A$"&amp;MATCH($J274,SorP!$B$1:$B$6230,0))))</f>
        <v>FR-IDF</v>
      </c>
      <c r="U274" s="299"/>
      <c r="V274" s="300">
        <f ca="1">IF(C274="",NA(),MATCH($B274&amp;$C274,'Smelter Look-up'!$J:$J,0))</f>
        <v>190</v>
      </c>
      <c r="W274" s="301"/>
      <c r="X274" s="301">
        <f t="shared" ca="1" si="14"/>
        <v>0</v>
      </c>
      <c r="Y274" s="301"/>
      <c r="Z274" s="301"/>
      <c r="AB274" s="303" t="str">
        <f t="shared" ca="1" si="15"/>
        <v>GoldSAAMP</v>
      </c>
    </row>
    <row r="275" spans="1:28" s="302" customFormat="1" ht="38.25">
      <c r="A275" s="249" t="s">
        <v>3840</v>
      </c>
      <c r="B275" s="250" t="str">
        <f ca="1">IF(LEN(A275)=0,"",INDEX('Smelter Look-up'!$A:$A,MATCH($A275,'Smelter Look-up'!$E:$E,0)))</f>
        <v>Gold</v>
      </c>
      <c r="C275" s="256" t="str">
        <f ca="1">IF(LEN(A275)=0,"",INDEX('Smelter Look-up'!$C:$C,MATCH($A275,'Smelter Look-up'!$E:$E,0)))</f>
        <v>L'Orfebre S.A.</v>
      </c>
      <c r="D275" s="250"/>
      <c r="E275" s="250" t="str">
        <f ca="1">IF(ISERROR($V275),"",OFFSET('Smelter Look-up'!$D$4,$V275-4,0)&amp;"")</f>
        <v>ANDORRA</v>
      </c>
      <c r="F275" s="250" t="str">
        <f ca="1">IF(ISERROR($V275),"",OFFSET('Smelter Look-up'!$E$4,$V275-4,0))</f>
        <v>CID002762</v>
      </c>
      <c r="G275" s="250" t="str">
        <f ca="1">IF(C275=$X$4,"Enter smelter details", IF(ISERROR($V275),"",OFFSET('Smelter Look-up'!$F$4,$V275-4,0)))</f>
        <v>CFSI</v>
      </c>
      <c r="H275" s="251">
        <f ca="1">IF(ISERROR($V275),"",OFFSET('Smelter Look-up'!$G$4,$V275-4,0))</f>
        <v>0</v>
      </c>
      <c r="I275" s="252" t="str">
        <f ca="1">IF(ISERROR($V275),"",OFFSET('Smelter Look-up'!$H$4,$V275-4,0))</f>
        <v>Andorra la Vella</v>
      </c>
      <c r="J275" s="252" t="str">
        <f ca="1">IF(ISERROR($V275),"",OFFSET('Smelter Look-up'!$I$4,$V275-4,0))</f>
        <v>Andorra la Vella</v>
      </c>
      <c r="K275" s="254"/>
      <c r="L275" s="254"/>
      <c r="M275" s="254"/>
      <c r="N275" s="254"/>
      <c r="O275" s="254"/>
      <c r="P275" s="253"/>
      <c r="Q275" s="255"/>
      <c r="R275" s="250" t="str">
        <f ca="1">IF(ISERROR($V275),"",OFFSET('Smelter Look-up'!$C$4,$V275-4,0)&amp;"")</f>
        <v>L'Orfebre S.A.</v>
      </c>
      <c r="S275" s="264" t="str">
        <f t="shared" ca="1" si="13"/>
        <v>AD</v>
      </c>
      <c r="T275" s="264" t="str">
        <f ca="1">IF(B275="","",IF(ISERROR(MATCH($J275,SorP!$B$1:$B$6230,0)),"",INDIRECT("'SorP'!$A$"&amp;MATCH($J275,SorP!$B$1:$B$6230,0))))</f>
        <v>AD-07</v>
      </c>
      <c r="U275" s="299"/>
      <c r="V275" s="300">
        <f ca="1">IF(C275="",NA(),MATCH($B275&amp;$C275,'Smelter Look-up'!$J:$J,0))</f>
        <v>128</v>
      </c>
      <c r="W275" s="301"/>
      <c r="X275" s="301">
        <f t="shared" ca="1" si="14"/>
        <v>0</v>
      </c>
      <c r="Y275" s="301"/>
      <c r="Z275" s="301"/>
      <c r="AB275" s="303" t="str">
        <f t="shared" ca="1" si="15"/>
        <v>GoldL'Orfebre S.A.</v>
      </c>
    </row>
    <row r="276" spans="1:28" s="302" customFormat="1" ht="25.5">
      <c r="A276" s="249" t="s">
        <v>3948</v>
      </c>
      <c r="B276" s="250" t="str">
        <f ca="1">IF(LEN(A276)=0,"",INDEX('Smelter Look-up'!$A:$A,MATCH($A276,'Smelter Look-up'!$E:$E,0)))</f>
        <v>Gold</v>
      </c>
      <c r="C276" s="256" t="str">
        <f ca="1">IF(LEN(A276)=0,"",INDEX('Smelter Look-up'!$C:$C,MATCH($A276,'Smelter Look-up'!$E:$E,0)))</f>
        <v>Italpreziosi</v>
      </c>
      <c r="D276" s="250"/>
      <c r="E276" s="250" t="str">
        <f ca="1">IF(ISERROR($V276),"",OFFSET('Smelter Look-up'!$D$4,$V276-4,0)&amp;"")</f>
        <v>ITALY</v>
      </c>
      <c r="F276" s="250" t="str">
        <f ca="1">IF(ISERROR($V276),"",OFFSET('Smelter Look-up'!$E$4,$V276-4,0))</f>
        <v>CID002765</v>
      </c>
      <c r="G276" s="250" t="str">
        <f ca="1">IF(C276=$X$4,"Enter smelter details", IF(ISERROR($V276),"",OFFSET('Smelter Look-up'!$F$4,$V276-4,0)))</f>
        <v>CFSI</v>
      </c>
      <c r="H276" s="251">
        <f ca="1">IF(ISERROR($V276),"",OFFSET('Smelter Look-up'!$G$4,$V276-4,0))</f>
        <v>0</v>
      </c>
      <c r="I276" s="252" t="str">
        <f ca="1">IF(ISERROR($V276),"",OFFSET('Smelter Look-up'!$H$4,$V276-4,0))</f>
        <v>Arezzo</v>
      </c>
      <c r="J276" s="252" t="str">
        <f ca="1">IF(ISERROR($V276),"",OFFSET('Smelter Look-up'!$I$4,$V276-4,0))</f>
        <v>Toscana</v>
      </c>
      <c r="K276" s="254"/>
      <c r="L276" s="254"/>
      <c r="M276" s="254"/>
      <c r="N276" s="254"/>
      <c r="O276" s="254"/>
      <c r="P276" s="253"/>
      <c r="Q276" s="255"/>
      <c r="R276" s="250" t="str">
        <f ca="1">IF(ISERROR($V276),"",OFFSET('Smelter Look-up'!$C$4,$V276-4,0)&amp;"")</f>
        <v>Italpreziosi</v>
      </c>
      <c r="S276" s="264" t="str">
        <f t="shared" ca="1" si="13"/>
        <v>IT</v>
      </c>
      <c r="T276" s="264" t="str">
        <f ca="1">IF(B276="","",IF(ISERROR(MATCH($J276,SorP!$B$1:$B$6230,0)),"",INDIRECT("'SorP'!$A$"&amp;MATCH($J276,SorP!$B$1:$B$6230,0))))</f>
        <v>IT-52</v>
      </c>
      <c r="U276" s="299"/>
      <c r="V276" s="300">
        <f ca="1">IF(C276="",NA(),MATCH($B276&amp;$C276,'Smelter Look-up'!$J:$J,0))</f>
        <v>97</v>
      </c>
      <c r="W276" s="301"/>
      <c r="X276" s="301">
        <f t="shared" ca="1" si="14"/>
        <v>0</v>
      </c>
      <c r="Y276" s="301"/>
      <c r="Z276" s="301"/>
      <c r="AB276" s="303" t="str">
        <f t="shared" ca="1" si="15"/>
        <v>GoldItalpreziosi</v>
      </c>
    </row>
    <row r="277" spans="1:28" s="302" customFormat="1" ht="51">
      <c r="A277" s="249" t="s">
        <v>2604</v>
      </c>
      <c r="B277" s="250" t="str">
        <f ca="1">IF(LEN(A277)=0,"",INDEX('Smelter Look-up'!$A:$A,MATCH($A277,'Smelter Look-up'!$E:$E,0)))</f>
        <v>Tin</v>
      </c>
      <c r="C277" s="256" t="str">
        <f ca="1">IF(LEN(A277)=0,"",INDEX('Smelter Look-up'!$C:$C,MATCH($A277,'Smelter Look-up'!$E:$E,0)))</f>
        <v>Metallo Belgium N.V.</v>
      </c>
      <c r="D277" s="250"/>
      <c r="E277" s="250" t="str">
        <f ca="1">IF(ISERROR($V277),"",OFFSET('Smelter Look-up'!$D$4,$V277-4,0)&amp;"")</f>
        <v>BELGIUM</v>
      </c>
      <c r="F277" s="250" t="str">
        <f ca="1">IF(ISERROR($V277),"",OFFSET('Smelter Look-up'!$E$4,$V277-4,0))</f>
        <v>CID002773</v>
      </c>
      <c r="G277" s="250" t="str">
        <f ca="1">IF(C277=$X$4,"Enter smelter details", IF(ISERROR($V277),"",OFFSET('Smelter Look-up'!$F$4,$V277-4,0)))</f>
        <v>CFSI</v>
      </c>
      <c r="H277" s="251">
        <f ca="1">IF(ISERROR($V277),"",OFFSET('Smelter Look-up'!$G$4,$V277-4,0))</f>
        <v>0</v>
      </c>
      <c r="I277" s="252" t="str">
        <f ca="1">IF(ISERROR($V277),"",OFFSET('Smelter Look-up'!$H$4,$V277-4,0))</f>
        <v>Beerse</v>
      </c>
      <c r="J277" s="252" t="str">
        <f ca="1">IF(ISERROR($V277),"",OFFSET('Smelter Look-up'!$I$4,$V277-4,0))</f>
        <v>Antwerpen</v>
      </c>
      <c r="K277" s="254"/>
      <c r="L277" s="254"/>
      <c r="M277" s="254"/>
      <c r="N277" s="254"/>
      <c r="O277" s="254"/>
      <c r="P277" s="253"/>
      <c r="Q277" s="255"/>
      <c r="R277" s="250" t="str">
        <f ca="1">IF(ISERROR($V277),"",OFFSET('Smelter Look-up'!$C$4,$V277-4,0)&amp;"")</f>
        <v>Metallo Belgium N.V.</v>
      </c>
      <c r="S277" s="264" t="str">
        <f t="shared" ca="1" si="13"/>
        <v>BE</v>
      </c>
      <c r="T277" s="264" t="str">
        <f ca="1">IF(B277="","",IF(ISERROR(MATCH($J277,SorP!$B$1:$B$6230,0)),"",INDIRECT("'SorP'!$A$"&amp;MATCH($J277,SorP!$B$1:$B$6230,0))))</f>
        <v>BE-VAN</v>
      </c>
      <c r="U277" s="299"/>
      <c r="V277" s="300">
        <f ca="1">IF(C277="",NA(),MATCH($B277&amp;$C277,'Smelter Look-up'!$J:$J,0))</f>
        <v>420</v>
      </c>
      <c r="W277" s="301"/>
      <c r="X277" s="301">
        <f t="shared" ca="1" si="14"/>
        <v>0</v>
      </c>
      <c r="Y277" s="301"/>
      <c r="Z277" s="301"/>
      <c r="AB277" s="303" t="str">
        <f t="shared" ca="1" si="15"/>
        <v>TinMetallo Belgium N.V.</v>
      </c>
    </row>
    <row r="278" spans="1:28" s="302" customFormat="1" ht="38.25">
      <c r="A278" s="249" t="s">
        <v>2606</v>
      </c>
      <c r="B278" s="250" t="str">
        <f ca="1">IF(LEN(A278)=0,"",INDEX('Smelter Look-up'!$A:$A,MATCH($A278,'Smelter Look-up'!$E:$E,0)))</f>
        <v>Tin</v>
      </c>
      <c r="C278" s="256" t="str">
        <f ca="1">IF(LEN(A278)=0,"",INDEX('Smelter Look-up'!$C:$C,MATCH($A278,'Smelter Look-up'!$E:$E,0)))</f>
        <v>Metallo Spain S.L.U.</v>
      </c>
      <c r="D278" s="250"/>
      <c r="E278" s="250" t="str">
        <f ca="1">IF(ISERROR($V278),"",OFFSET('Smelter Look-up'!$D$4,$V278-4,0)&amp;"")</f>
        <v>SPAIN</v>
      </c>
      <c r="F278" s="250" t="str">
        <f ca="1">IF(ISERROR($V278),"",OFFSET('Smelter Look-up'!$E$4,$V278-4,0))</f>
        <v>CID002774</v>
      </c>
      <c r="G278" s="250" t="str">
        <f ca="1">IF(C278=$X$4,"Enter smelter details", IF(ISERROR($V278),"",OFFSET('Smelter Look-up'!$F$4,$V278-4,0)))</f>
        <v>CFSI</v>
      </c>
      <c r="H278" s="251">
        <f ca="1">IF(ISERROR($V278),"",OFFSET('Smelter Look-up'!$G$4,$V278-4,0))</f>
        <v>0</v>
      </c>
      <c r="I278" s="252" t="str">
        <f ca="1">IF(ISERROR($V278),"",OFFSET('Smelter Look-up'!$H$4,$V278-4,0))</f>
        <v>Berango</v>
      </c>
      <c r="J278" s="252" t="str">
        <f ca="1">IF(ISERROR($V278),"",OFFSET('Smelter Look-up'!$I$4,$V278-4,0))</f>
        <v>Bizkaia</v>
      </c>
      <c r="K278" s="254"/>
      <c r="L278" s="254"/>
      <c r="M278" s="254"/>
      <c r="N278" s="254"/>
      <c r="O278" s="254"/>
      <c r="P278" s="253"/>
      <c r="Q278" s="255"/>
      <c r="R278" s="250" t="str">
        <f ca="1">IF(ISERROR($V278),"",OFFSET('Smelter Look-up'!$C$4,$V278-4,0)&amp;"")</f>
        <v>Metallo Spain S.L.U.</v>
      </c>
      <c r="S278" s="264" t="str">
        <f t="shared" ca="1" si="13"/>
        <v>ES</v>
      </c>
      <c r="T278" s="264" t="str">
        <f ca="1">IF(B278="","",IF(ISERROR(MATCH($J278,SorP!$B$1:$B$6230,0)),"",INDIRECT("'SorP'!$A$"&amp;MATCH($J278,SorP!$B$1:$B$6230,0))))</f>
        <v>ES-BI</v>
      </c>
      <c r="U278" s="299"/>
      <c r="V278" s="300">
        <f ca="1">IF(C278="",NA(),MATCH($B278&amp;$C278,'Smelter Look-up'!$J:$J,0))</f>
        <v>421</v>
      </c>
      <c r="W278" s="301"/>
      <c r="X278" s="301">
        <f t="shared" ca="1" si="14"/>
        <v>0</v>
      </c>
      <c r="Y278" s="301"/>
      <c r="Z278" s="301"/>
      <c r="AB278" s="303" t="str">
        <f t="shared" ca="1" si="15"/>
        <v>TinMetallo Spain S.L.U.</v>
      </c>
    </row>
    <row r="279" spans="1:28" s="302" customFormat="1" ht="51">
      <c r="A279" s="249" t="s">
        <v>3258</v>
      </c>
      <c r="B279" s="250" t="str">
        <f ca="1">IF(LEN(A279)=0,"",INDEX('Smelter Look-up'!$A:$A,MATCH($A279,'Smelter Look-up'!$E:$E,0)))</f>
        <v>Tin</v>
      </c>
      <c r="C279" s="256" t="str">
        <f ca="1">IF(LEN(A279)=0,"",INDEX('Smelter Look-up'!$C:$C,MATCH($A279,'Smelter Look-up'!$E:$E,0)))</f>
        <v>PT Bangka Prima Tin</v>
      </c>
      <c r="D279" s="250"/>
      <c r="E279" s="250" t="str">
        <f ca="1">IF(ISERROR($V279),"",OFFSET('Smelter Look-up'!$D$4,$V279-4,0)&amp;"")</f>
        <v>INDONESIA</v>
      </c>
      <c r="F279" s="250" t="str">
        <f ca="1">IF(ISERROR($V279),"",OFFSET('Smelter Look-up'!$E$4,$V279-4,0))</f>
        <v>CID002776</v>
      </c>
      <c r="G279" s="250" t="str">
        <f ca="1">IF(C279=$X$4,"Enter smelter details", IF(ISERROR($V279),"",OFFSET('Smelter Look-up'!$F$4,$V279-4,0)))</f>
        <v>CFSI</v>
      </c>
      <c r="H279" s="251">
        <f ca="1">IF(ISERROR($V279),"",OFFSET('Smelter Look-up'!$G$4,$V279-4,0))</f>
        <v>0</v>
      </c>
      <c r="I279" s="252" t="str">
        <f ca="1">IF(ISERROR($V279),"",OFFSET('Smelter Look-up'!$H$4,$V279-4,0))</f>
        <v>Air Mesu</v>
      </c>
      <c r="J279" s="252" t="str">
        <f ca="1">IF(ISERROR($V279),"",OFFSET('Smelter Look-up'!$I$4,$V279-4,0))</f>
        <v>Kepulauan Bangka Belitung</v>
      </c>
      <c r="K279" s="254"/>
      <c r="L279" s="254"/>
      <c r="M279" s="254"/>
      <c r="N279" s="254"/>
      <c r="O279" s="254"/>
      <c r="P279" s="253"/>
      <c r="Q279" s="255"/>
      <c r="R279" s="250" t="str">
        <f ca="1">IF(ISERROR($V279),"",OFFSET('Smelter Look-up'!$C$4,$V279-4,0)&amp;"")</f>
        <v>PT Bangka Prima Tin</v>
      </c>
      <c r="S279" s="264" t="str">
        <f t="shared" ca="1" si="13"/>
        <v>ID</v>
      </c>
      <c r="T279" s="264" t="str">
        <f ca="1">IF(B279="","",IF(ISERROR(MATCH($J279,SorP!$B$1:$B$6230,0)),"",INDIRECT("'SorP'!$A$"&amp;MATCH($J279,SorP!$B$1:$B$6230,0))))</f>
        <v>ID-BB</v>
      </c>
      <c r="U279" s="299"/>
      <c r="V279" s="300">
        <f ca="1">IF(C279="",NA(),MATCH($B279&amp;$C279,'Smelter Look-up'!$J:$J,0))</f>
        <v>442</v>
      </c>
      <c r="W279" s="301"/>
      <c r="X279" s="301">
        <f t="shared" ca="1" si="14"/>
        <v>0</v>
      </c>
      <c r="Y279" s="301"/>
      <c r="Z279" s="301"/>
      <c r="AB279" s="303" t="str">
        <f t="shared" ca="1" si="15"/>
        <v>TinPT Bangka Prima Tin</v>
      </c>
    </row>
    <row r="280" spans="1:28" s="302" customFormat="1" ht="63.75">
      <c r="A280" s="249" t="s">
        <v>3253</v>
      </c>
      <c r="B280" s="250" t="str">
        <f ca="1">IF(LEN(A280)=0,"",INDEX('Smelter Look-up'!$A:$A,MATCH($A280,'Smelter Look-up'!$E:$E,0)))</f>
        <v>Gold</v>
      </c>
      <c r="C280" s="256" t="str">
        <f ca="1">IF(LEN(A280)=0,"",INDEX('Smelter Look-up'!$C:$C,MATCH($A280,'Smelter Look-up'!$E:$E,0)))</f>
        <v>SAXONIA Edelmetalle GmbH</v>
      </c>
      <c r="D280" s="250"/>
      <c r="E280" s="250" t="str">
        <f ca="1">IF(ISERROR($V280),"",OFFSET('Smelter Look-up'!$D$4,$V280-4,0)&amp;"")</f>
        <v>GERMANY</v>
      </c>
      <c r="F280" s="250" t="str">
        <f ca="1">IF(ISERROR($V280),"",OFFSET('Smelter Look-up'!$E$4,$V280-4,0))</f>
        <v>CID002777</v>
      </c>
      <c r="G280" s="250" t="str">
        <f ca="1">IF(C280=$X$4,"Enter smelter details", IF(ISERROR($V280),"",OFFSET('Smelter Look-up'!$F$4,$V280-4,0)))</f>
        <v>CFSI</v>
      </c>
      <c r="H280" s="251">
        <f ca="1">IF(ISERROR($V280),"",OFFSET('Smelter Look-up'!$G$4,$V280-4,0))</f>
        <v>0</v>
      </c>
      <c r="I280" s="252" t="str">
        <f ca="1">IF(ISERROR($V280),"",OFFSET('Smelter Look-up'!$H$4,$V280-4,0))</f>
        <v>Halsbrücke</v>
      </c>
      <c r="J280" s="252" t="str">
        <f ca="1">IF(ISERROR($V280),"",OFFSET('Smelter Look-up'!$I$4,$V280-4,0))</f>
        <v>Sachsen</v>
      </c>
      <c r="K280" s="254"/>
      <c r="L280" s="254"/>
      <c r="M280" s="254"/>
      <c r="N280" s="254"/>
      <c r="O280" s="254"/>
      <c r="P280" s="253"/>
      <c r="Q280" s="255"/>
      <c r="R280" s="250" t="str">
        <f ca="1">IF(ISERROR($V280),"",OFFSET('Smelter Look-up'!$C$4,$V280-4,0)&amp;"")</f>
        <v>SAXONIA Edelmetalle GmbH</v>
      </c>
      <c r="S280" s="264" t="str">
        <f t="shared" ca="1" si="13"/>
        <v>DE</v>
      </c>
      <c r="T280" s="264" t="str">
        <f ca="1">IF(B280="","",IF(ISERROR(MATCH($J280,SorP!$B$1:$B$6230,0)),"",INDIRECT("'SorP'!$A$"&amp;MATCH($J280,SorP!$B$1:$B$6230,0))))</f>
        <v>DE-SN</v>
      </c>
      <c r="U280" s="299"/>
      <c r="V280" s="300">
        <f ca="1">IF(C280="",NA(),MATCH($B280&amp;$C280,'Smelter Look-up'!$J:$J,0))</f>
        <v>199</v>
      </c>
      <c r="W280" s="301"/>
      <c r="X280" s="301">
        <f t="shared" ca="1" si="14"/>
        <v>0</v>
      </c>
      <c r="Y280" s="301"/>
      <c r="Z280" s="301"/>
      <c r="AB280" s="303" t="str">
        <f t="shared" ca="1" si="15"/>
        <v>GoldSAXONIA Edelmetalle GmbH</v>
      </c>
    </row>
    <row r="281" spans="1:28" s="302" customFormat="1" ht="63.75">
      <c r="A281" s="249" t="s">
        <v>3254</v>
      </c>
      <c r="B281" s="250" t="str">
        <f ca="1">IF(LEN(A281)=0,"",INDEX('Smelter Look-up'!$A:$A,MATCH($A281,'Smelter Look-up'!$E:$E,0)))</f>
        <v>Gold</v>
      </c>
      <c r="C281" s="256" t="str">
        <f ca="1">IF(LEN(A281)=0,"",INDEX('Smelter Look-up'!$C:$C,MATCH($A281,'Smelter Look-up'!$E:$E,0)))</f>
        <v>WIELAND Edelmetalle GmbH</v>
      </c>
      <c r="D281" s="250"/>
      <c r="E281" s="250" t="str">
        <f ca="1">IF(ISERROR($V281),"",OFFSET('Smelter Look-up'!$D$4,$V281-4,0)&amp;"")</f>
        <v>GERMANY</v>
      </c>
      <c r="F281" s="250" t="str">
        <f ca="1">IF(ISERROR($V281),"",OFFSET('Smelter Look-up'!$E$4,$V281-4,0))</f>
        <v>CID002778</v>
      </c>
      <c r="G281" s="250" t="str">
        <f ca="1">IF(C281=$X$4,"Enter smelter details", IF(ISERROR($V281),"",OFFSET('Smelter Look-up'!$F$4,$V281-4,0)))</f>
        <v>CFSI</v>
      </c>
      <c r="H281" s="251">
        <f ca="1">IF(ISERROR($V281),"",OFFSET('Smelter Look-up'!$G$4,$V281-4,0))</f>
        <v>0</v>
      </c>
      <c r="I281" s="252" t="str">
        <f ca="1">IF(ISERROR($V281),"",OFFSET('Smelter Look-up'!$H$4,$V281-4,0))</f>
        <v>Pforzheim</v>
      </c>
      <c r="J281" s="252" t="str">
        <f ca="1">IF(ISERROR($V281),"",OFFSET('Smelter Look-up'!$I$4,$V281-4,0))</f>
        <v>Baden-Württemberg</v>
      </c>
      <c r="K281" s="254"/>
      <c r="L281" s="254"/>
      <c r="M281" s="254"/>
      <c r="N281" s="254"/>
      <c r="O281" s="254"/>
      <c r="P281" s="253"/>
      <c r="Q281" s="255"/>
      <c r="R281" s="250" t="str">
        <f ca="1">IF(ISERROR($V281),"",OFFSET('Smelter Look-up'!$C$4,$V281-4,0)&amp;"")</f>
        <v>WIELAND Edelmetalle GmbH</v>
      </c>
      <c r="S281" s="264" t="str">
        <f t="shared" ca="1" si="13"/>
        <v>DE</v>
      </c>
      <c r="T281" s="264" t="str">
        <f ca="1">IF(B281="","",IF(ISERROR(MATCH($J281,SorP!$B$1:$B$6230,0)),"",INDIRECT("'SorP'!$A$"&amp;MATCH($J281,SorP!$B$1:$B$6230,0))))</f>
        <v>DE-BW</v>
      </c>
      <c r="U281" s="299"/>
      <c r="V281" s="300">
        <f ca="1">IF(C281="",NA(),MATCH($B281&amp;$C281,'Smelter Look-up'!$J:$J,0))</f>
        <v>258</v>
      </c>
      <c r="W281" s="301"/>
      <c r="X281" s="301">
        <f t="shared" ca="1" si="14"/>
        <v>0</v>
      </c>
      <c r="Y281" s="301"/>
      <c r="Z281" s="301"/>
      <c r="AB281" s="303" t="str">
        <f t="shared" ca="1" si="15"/>
        <v>GoldWIELAND Edelmetalle GmbH</v>
      </c>
    </row>
    <row r="282" spans="1:28" s="302" customFormat="1" ht="127.5">
      <c r="A282" s="249" t="s">
        <v>3255</v>
      </c>
      <c r="B282" s="250" t="str">
        <f ca="1">IF(LEN(A282)=0,"",INDEX('Smelter Look-up'!$A:$A,MATCH($A282,'Smelter Look-up'!$E:$E,0)))</f>
        <v>Gold</v>
      </c>
      <c r="C282" s="256" t="str">
        <f ca="1">IF(LEN(A282)=0,"",INDEX('Smelter Look-up'!$C:$C,MATCH($A282,'Smelter Look-up'!$E:$E,0)))</f>
        <v>Ogussa Osterreichische Gold- und Silber-Scheideanstalt GmbH</v>
      </c>
      <c r="D282" s="250"/>
      <c r="E282" s="250" t="str">
        <f ca="1">IF(ISERROR($V282),"",OFFSET('Smelter Look-up'!$D$4,$V282-4,0)&amp;"")</f>
        <v>AUSTRIA</v>
      </c>
      <c r="F282" s="250" t="str">
        <f ca="1">IF(ISERROR($V282),"",OFFSET('Smelter Look-up'!$E$4,$V282-4,0))</f>
        <v>CID002779</v>
      </c>
      <c r="G282" s="250" t="str">
        <f ca="1">IF(C282=$X$4,"Enter smelter details", IF(ISERROR($V282),"",OFFSET('Smelter Look-up'!$F$4,$V282-4,0)))</f>
        <v>CFSI</v>
      </c>
      <c r="H282" s="251">
        <f ca="1">IF(ISERROR($V282),"",OFFSET('Smelter Look-up'!$G$4,$V282-4,0))</f>
        <v>0</v>
      </c>
      <c r="I282" s="252" t="str">
        <f ca="1">IF(ISERROR($V282),"",OFFSET('Smelter Look-up'!$H$4,$V282-4,0))</f>
        <v>Vienna</v>
      </c>
      <c r="J282" s="252" t="str">
        <f ca="1">IF(ISERROR($V282),"",OFFSET('Smelter Look-up'!$I$4,$V282-4,0))</f>
        <v>Wien</v>
      </c>
      <c r="K282" s="254"/>
      <c r="L282" s="254"/>
      <c r="M282" s="254"/>
      <c r="N282" s="254"/>
      <c r="O282" s="254"/>
      <c r="P282" s="253"/>
      <c r="Q282" s="255"/>
      <c r="R282" s="250" t="str">
        <f ca="1">IF(ISERROR($V282),"",OFFSET('Smelter Look-up'!$C$4,$V282-4,0)&amp;"")</f>
        <v>Ogussa Osterreichische Gold- und Silber-Scheideanstalt GmbH</v>
      </c>
      <c r="S282" s="264" t="str">
        <f t="shared" ca="1" si="13"/>
        <v>AT</v>
      </c>
      <c r="T282" s="264" t="str">
        <f ca="1">IF(B282="","",IF(ISERROR(MATCH($J282,SorP!$B$1:$B$6230,0)),"",INDIRECT("'SorP'!$A$"&amp;MATCH($J282,SorP!$B$1:$B$6230,0))))</f>
        <v>AT-9</v>
      </c>
      <c r="U282" s="299"/>
      <c r="V282" s="300">
        <f ca="1">IF(C282="",NA(),MATCH($B282&amp;$C282,'Smelter Look-up'!$J:$J,0))</f>
        <v>164</v>
      </c>
      <c r="W282" s="301"/>
      <c r="X282" s="301">
        <f t="shared" ca="1" si="14"/>
        <v>0</v>
      </c>
      <c r="Y282" s="301"/>
      <c r="Z282" s="301"/>
      <c r="AB282" s="303" t="str">
        <f t="shared" ca="1" si="15"/>
        <v>GoldOgussa Osterreichische Gold- und Silber-Scheideanstalt GmbH</v>
      </c>
    </row>
    <row r="283" spans="1:28" s="302" customFormat="1" ht="153">
      <c r="A283" s="249" t="s">
        <v>3348</v>
      </c>
      <c r="B283" s="250" t="str">
        <f ca="1">IF(LEN(A283)=0,"",INDEX('Smelter Look-up'!$A:$A,MATCH($A283,'Smelter Look-up'!$E:$E,0)))</f>
        <v>Tungsten</v>
      </c>
      <c r="C283" s="256" t="str">
        <f ca="1">IF(LEN(A283)=0,"",INDEX('Smelter Look-up'!$C:$C,MATCH($A283,'Smelter Look-up'!$E:$E,0)))</f>
        <v>South-East Nonferrous Metal Company Limited of Hengyang City</v>
      </c>
      <c r="D283" s="250"/>
      <c r="E283" s="250" t="str">
        <f ca="1">IF(ISERROR($V283),"",OFFSET('Smelter Look-up'!$D$4,$V283-4,0)&amp;"")</f>
        <v>CHINA</v>
      </c>
      <c r="F283" s="250" t="str">
        <f ca="1">IF(ISERROR($V283),"",OFFSET('Smelter Look-up'!$E$4,$V283-4,0))</f>
        <v>CID002815</v>
      </c>
      <c r="G283" s="250" t="str">
        <f ca="1">IF(C283=$X$4,"Enter smelter details", IF(ISERROR($V283),"",OFFSET('Smelter Look-up'!$F$4,$V283-4,0)))</f>
        <v>CFSI</v>
      </c>
      <c r="H283" s="251">
        <f ca="1">IF(ISERROR($V283),"",OFFSET('Smelter Look-up'!$G$4,$V283-4,0))</f>
        <v>0</v>
      </c>
      <c r="I283" s="252" t="str">
        <f ca="1">IF(ISERROR($V283),"",OFFSET('Smelter Look-up'!$H$4,$V283-4,0))</f>
        <v>Hengyang</v>
      </c>
      <c r="J283" s="252" t="str">
        <f ca="1">IF(ISERROR($V283),"",OFFSET('Smelter Look-up'!$I$4,$V283-4,0))</f>
        <v>Hunan</v>
      </c>
      <c r="K283" s="254"/>
      <c r="L283" s="254"/>
      <c r="M283" s="254"/>
      <c r="N283" s="254"/>
      <c r="O283" s="254"/>
      <c r="P283" s="253"/>
      <c r="Q283" s="255"/>
      <c r="R283" s="250" t="str">
        <f ca="1">IF(ISERROR($V283),"",OFFSET('Smelter Look-up'!$C$4,$V283-4,0)&amp;"")</f>
        <v>South-East Nonferrous Metal Company Limited of Hengyang City</v>
      </c>
      <c r="S283" s="264" t="str">
        <f t="shared" ca="1" si="13"/>
        <v>CN</v>
      </c>
      <c r="T283" s="264" t="str">
        <f ca="1">IF(B283="","",IF(ISERROR(MATCH($J283,SorP!$B$1:$B$6230,0)),"",INDIRECT("'SorP'!$A$"&amp;MATCH($J283,SorP!$B$1:$B$6230,0))))</f>
        <v>CN-43</v>
      </c>
      <c r="U283" s="299"/>
      <c r="V283" s="300">
        <f ca="1">IF(C283="",NA(),MATCH($B283&amp;$C283,'Smelter Look-up'!$J:$J,0))</f>
        <v>556</v>
      </c>
      <c r="W283" s="301"/>
      <c r="X283" s="301">
        <f t="shared" ca="1" si="14"/>
        <v>0</v>
      </c>
      <c r="Y283" s="301"/>
      <c r="Z283" s="301"/>
      <c r="AB283" s="303" t="str">
        <f t="shared" ca="1" si="15"/>
        <v>TungstenSouth-East Nonferrous Metal Company Limited of Hengyang City</v>
      </c>
    </row>
    <row r="284" spans="1:28" s="302" customFormat="1" ht="51">
      <c r="A284" s="249" t="s">
        <v>3298</v>
      </c>
      <c r="B284" s="250" t="str">
        <f ca="1">IF(LEN(A284)=0,"",INDEX('Smelter Look-up'!$A:$A,MATCH($A284,'Smelter Look-up'!$E:$E,0)))</f>
        <v>Tin</v>
      </c>
      <c r="C284" s="256" t="str">
        <f ca="1">IF(LEN(A284)=0,"",INDEX('Smelter Look-up'!$C:$C,MATCH($A284,'Smelter Look-up'!$E:$E,0)))</f>
        <v>PT Sukses Inti Makmur</v>
      </c>
      <c r="D284" s="250"/>
      <c r="E284" s="250" t="str">
        <f ca="1">IF(ISERROR($V284),"",OFFSET('Smelter Look-up'!$D$4,$V284-4,0)&amp;"")</f>
        <v>INDONESIA</v>
      </c>
      <c r="F284" s="250" t="str">
        <f ca="1">IF(ISERROR($V284),"",OFFSET('Smelter Look-up'!$E$4,$V284-4,0))</f>
        <v>CID002816</v>
      </c>
      <c r="G284" s="250" t="str">
        <f ca="1">IF(C284=$X$4,"Enter smelter details", IF(ISERROR($V284),"",OFFSET('Smelter Look-up'!$F$4,$V284-4,0)))</f>
        <v>CFSI</v>
      </c>
      <c r="H284" s="251">
        <f ca="1">IF(ISERROR($V284),"",OFFSET('Smelter Look-up'!$G$4,$V284-4,0))</f>
        <v>0</v>
      </c>
      <c r="I284" s="252" t="str">
        <f ca="1">IF(ISERROR($V284),"",OFFSET('Smelter Look-up'!$H$4,$V284-4,0))</f>
        <v>Sungai Samak</v>
      </c>
      <c r="J284" s="252" t="str">
        <f ca="1">IF(ISERROR($V284),"",OFFSET('Smelter Look-up'!$I$4,$V284-4,0))</f>
        <v>Kepulauan Bangka Belitung</v>
      </c>
      <c r="K284" s="254"/>
      <c r="L284" s="254"/>
      <c r="M284" s="254"/>
      <c r="N284" s="254"/>
      <c r="O284" s="254"/>
      <c r="P284" s="253"/>
      <c r="Q284" s="255"/>
      <c r="R284" s="250" t="str">
        <f ca="1">IF(ISERROR($V284),"",OFFSET('Smelter Look-up'!$C$4,$V284-4,0)&amp;"")</f>
        <v>PT Sukses Inti Makmur</v>
      </c>
      <c r="S284" s="264" t="str">
        <f t="shared" ca="1" si="13"/>
        <v>ID</v>
      </c>
      <c r="T284" s="264" t="str">
        <f ca="1">IF(B284="","",IF(ISERROR(MATCH($J284,SorP!$B$1:$B$6230,0)),"",INDIRECT("'SorP'!$A$"&amp;MATCH($J284,SorP!$B$1:$B$6230,0))))</f>
        <v>ID-BB</v>
      </c>
      <c r="U284" s="299"/>
      <c r="V284" s="300">
        <f ca="1">IF(C284="",NA(),MATCH($B284&amp;$C284,'Smelter Look-up'!$J:$J,0))</f>
        <v>463</v>
      </c>
      <c r="W284" s="301"/>
      <c r="X284" s="301">
        <f t="shared" ca="1" si="14"/>
        <v>0</v>
      </c>
      <c r="Y284" s="301"/>
      <c r="Z284" s="301"/>
      <c r="AB284" s="303" t="str">
        <f t="shared" ca="1" si="15"/>
        <v>TinPT Sukses Inti Makmur</v>
      </c>
    </row>
    <row r="285" spans="1:28" s="302" customFormat="1" ht="102">
      <c r="A285" s="249" t="s">
        <v>3344</v>
      </c>
      <c r="B285" s="250" t="str">
        <f ca="1">IF(LEN(A285)=0,"",INDEX('Smelter Look-up'!$A:$A,MATCH($A285,'Smelter Look-up'!$E:$E,0)))</f>
        <v>Tungsten</v>
      </c>
      <c r="C285" s="256" t="str">
        <f ca="1">IF(LEN(A285)=0,"",INDEX('Smelter Look-up'!$C:$C,MATCH($A285,'Smelter Look-up'!$E:$E,0)))</f>
        <v>Philippine Chuangxin Industrial Co., Inc.</v>
      </c>
      <c r="D285" s="250"/>
      <c r="E285" s="250" t="str">
        <f ca="1">IF(ISERROR($V285),"",OFFSET('Smelter Look-up'!$D$4,$V285-4,0)&amp;"")</f>
        <v>PHILIPPINES</v>
      </c>
      <c r="F285" s="250" t="str">
        <f ca="1">IF(ISERROR($V285),"",OFFSET('Smelter Look-up'!$E$4,$V285-4,0))</f>
        <v>CID002827</v>
      </c>
      <c r="G285" s="250" t="str">
        <f ca="1">IF(C285=$X$4,"Enter smelter details", IF(ISERROR($V285),"",OFFSET('Smelter Look-up'!$F$4,$V285-4,0)))</f>
        <v>CFSI</v>
      </c>
      <c r="H285" s="251">
        <f ca="1">IF(ISERROR($V285),"",OFFSET('Smelter Look-up'!$G$4,$V285-4,0))</f>
        <v>0</v>
      </c>
      <c r="I285" s="252" t="str">
        <f ca="1">IF(ISERROR($V285),"",OFFSET('Smelter Look-up'!$H$4,$V285-4,0))</f>
        <v>Marilao</v>
      </c>
      <c r="J285" s="252" t="str">
        <f ca="1">IF(ISERROR($V285),"",OFFSET('Smelter Look-up'!$I$4,$V285-4,0))</f>
        <v>Bulacan</v>
      </c>
      <c r="K285" s="254"/>
      <c r="L285" s="254"/>
      <c r="M285" s="254"/>
      <c r="N285" s="254"/>
      <c r="O285" s="254"/>
      <c r="P285" s="253"/>
      <c r="Q285" s="255"/>
      <c r="R285" s="250" t="str">
        <f ca="1">IF(ISERROR($V285),"",OFFSET('Smelter Look-up'!$C$4,$V285-4,0)&amp;"")</f>
        <v>Philippine Chuangxin Industrial Co., Inc.</v>
      </c>
      <c r="S285" s="264" t="str">
        <f t="shared" ca="1" si="13"/>
        <v>PH</v>
      </c>
      <c r="T285" s="264" t="str">
        <f ca="1">IF(B285="","",IF(ISERROR(MATCH($J285,SorP!$B$1:$B$6230,0)),"",INDIRECT("'SorP'!$A$"&amp;MATCH($J285,SorP!$B$1:$B$6230,0))))</f>
        <v>PH-BUL</v>
      </c>
      <c r="U285" s="299"/>
      <c r="V285" s="300">
        <f ca="1">IF(C285="",NA(),MATCH($B285&amp;$C285,'Smelter Look-up'!$J:$J,0))</f>
        <v>554</v>
      </c>
      <c r="W285" s="301"/>
      <c r="X285" s="301">
        <f t="shared" ca="1" si="14"/>
        <v>0</v>
      </c>
      <c r="Y285" s="301"/>
      <c r="Z285" s="301"/>
      <c r="AB285" s="303" t="str">
        <f t="shared" ca="1" si="15"/>
        <v>TungstenPhilippine Chuangxin Industrial Co., Inc.</v>
      </c>
    </row>
    <row r="286" spans="1:28" s="302" customFormat="1" ht="51">
      <c r="A286" s="249" t="s">
        <v>3334</v>
      </c>
      <c r="B286" s="250" t="str">
        <f ca="1">IF(LEN(A286)=0,"",INDEX('Smelter Look-up'!$A:$A,MATCH($A286,'Smelter Look-up'!$E:$E,0)))</f>
        <v>Tin</v>
      </c>
      <c r="C286" s="256" t="str">
        <f ca="1">IF(LEN(A286)=0,"",INDEX('Smelter Look-up'!$C:$C,MATCH($A286,'Smelter Look-up'!$E:$E,0)))</f>
        <v>PT Kijang Jaya Mandiri</v>
      </c>
      <c r="D286" s="250"/>
      <c r="E286" s="250" t="str">
        <f ca="1">IF(ISERROR($V286),"",OFFSET('Smelter Look-up'!$D$4,$V286-4,0)&amp;"")</f>
        <v>INDONESIA</v>
      </c>
      <c r="F286" s="250" t="str">
        <f ca="1">IF(ISERROR($V286),"",OFFSET('Smelter Look-up'!$E$4,$V286-4,0))</f>
        <v>CID002829</v>
      </c>
      <c r="G286" s="250" t="str">
        <f ca="1">IF(C286=$X$4,"Enter smelter details", IF(ISERROR($V286),"",OFFSET('Smelter Look-up'!$F$4,$V286-4,0)))</f>
        <v>CFSI</v>
      </c>
      <c r="H286" s="251">
        <f ca="1">IF(ISERROR($V286),"",OFFSET('Smelter Look-up'!$G$4,$V286-4,0))</f>
        <v>0</v>
      </c>
      <c r="I286" s="252" t="str">
        <f ca="1">IF(ISERROR($V286),"",OFFSET('Smelter Look-up'!$H$4,$V286-4,0))</f>
        <v>Sungailiat</v>
      </c>
      <c r="J286" s="252" t="str">
        <f ca="1">IF(ISERROR($V286),"",OFFSET('Smelter Look-up'!$I$4,$V286-4,0))</f>
        <v>Kepulauan Bangka Belitung</v>
      </c>
      <c r="K286" s="254"/>
      <c r="L286" s="254"/>
      <c r="M286" s="254"/>
      <c r="N286" s="254"/>
      <c r="O286" s="254"/>
      <c r="P286" s="253"/>
      <c r="Q286" s="255"/>
      <c r="R286" s="250" t="str">
        <f ca="1">IF(ISERROR($V286),"",OFFSET('Smelter Look-up'!$C$4,$V286-4,0)&amp;"")</f>
        <v>PT Kijang Jaya Mandiri</v>
      </c>
      <c r="S286" s="264" t="str">
        <f t="shared" ca="1" si="13"/>
        <v>ID</v>
      </c>
      <c r="T286" s="264" t="str">
        <f ca="1">IF(B286="","",IF(ISERROR(MATCH($J286,SorP!$B$1:$B$6230,0)),"",INDIRECT("'SorP'!$A$"&amp;MATCH($J286,SorP!$B$1:$B$6230,0))))</f>
        <v>ID-BB</v>
      </c>
      <c r="U286" s="299"/>
      <c r="V286" s="300">
        <f ca="1">IF(C286="",NA(),MATCH($B286&amp;$C286,'Smelter Look-up'!$J:$J,0))</f>
        <v>453</v>
      </c>
      <c r="W286" s="301"/>
      <c r="X286" s="301">
        <f t="shared" ca="1" si="14"/>
        <v>0</v>
      </c>
      <c r="Y286" s="301"/>
      <c r="Z286" s="301"/>
      <c r="AB286" s="303" t="str">
        <f t="shared" ca="1" si="15"/>
        <v>TinPT Kijang Jaya Mandiri</v>
      </c>
    </row>
    <row r="287" spans="1:28" s="302" customFormat="1" ht="140.25">
      <c r="A287" s="249" t="s">
        <v>3352</v>
      </c>
      <c r="B287" s="250" t="str">
        <f ca="1">IF(LEN(A287)=0,"",INDEX('Smelter Look-up'!$A:$A,MATCH($A287,'Smelter Look-up'!$E:$E,0)))</f>
        <v>Tungsten</v>
      </c>
      <c r="C287" s="256" t="str">
        <f ca="1">IF(LEN(A287)=0,"",INDEX('Smelter Look-up'!$C:$C,MATCH($A287,'Smelter Look-up'!$E:$E,0)))</f>
        <v>Xinfeng Huarui Tungsten &amp; Molybdenum New Material Co., Ltd.</v>
      </c>
      <c r="D287" s="250"/>
      <c r="E287" s="250" t="str">
        <f ca="1">IF(ISERROR($V287),"",OFFSET('Smelter Look-up'!$D$4,$V287-4,0)&amp;"")</f>
        <v>CHINA</v>
      </c>
      <c r="F287" s="250" t="str">
        <f ca="1">IF(ISERROR($V287),"",OFFSET('Smelter Look-up'!$E$4,$V287-4,0))</f>
        <v>CID002830</v>
      </c>
      <c r="G287" s="250" t="str">
        <f ca="1">IF(C287=$X$4,"Enter smelter details", IF(ISERROR($V287),"",OFFSET('Smelter Look-up'!$F$4,$V287-4,0)))</f>
        <v>CFSI</v>
      </c>
      <c r="H287" s="251">
        <f ca="1">IF(ISERROR($V287),"",OFFSET('Smelter Look-up'!$G$4,$V287-4,0))</f>
        <v>0</v>
      </c>
      <c r="I287" s="252" t="str">
        <f ca="1">IF(ISERROR($V287),"",OFFSET('Smelter Look-up'!$H$4,$V287-4,0))</f>
        <v>Ganzhou</v>
      </c>
      <c r="J287" s="252" t="str">
        <f ca="1">IF(ISERROR($V287),"",OFFSET('Smelter Look-up'!$I$4,$V287-4,0))</f>
        <v>Jiangxi</v>
      </c>
      <c r="K287" s="254"/>
      <c r="L287" s="254"/>
      <c r="M287" s="254"/>
      <c r="N287" s="254"/>
      <c r="O287" s="254"/>
      <c r="P287" s="253"/>
      <c r="Q287" s="255"/>
      <c r="R287" s="250" t="str">
        <f ca="1">IF(ISERROR($V287),"",OFFSET('Smelter Look-up'!$C$4,$V287-4,0)&amp;"")</f>
        <v>Xinfeng Huarui Tungsten &amp; Molybdenum New Material Co., Ltd.</v>
      </c>
      <c r="S287" s="264" t="str">
        <f t="shared" ca="1" si="13"/>
        <v>CN</v>
      </c>
      <c r="T287" s="264" t="str">
        <f ca="1">IF(B287="","",IF(ISERROR(MATCH($J287,SorP!$B$1:$B$6230,0)),"",INDIRECT("'SorP'!$A$"&amp;MATCH($J287,SorP!$B$1:$B$6230,0))))</f>
        <v>CN-36</v>
      </c>
      <c r="U287" s="299"/>
      <c r="V287" s="300">
        <f ca="1">IF(C287="",NA(),MATCH($B287&amp;$C287,'Smelter Look-up'!$J:$J,0))</f>
        <v>568</v>
      </c>
      <c r="W287" s="301"/>
      <c r="X287" s="301">
        <f t="shared" ca="1" si="14"/>
        <v>0</v>
      </c>
      <c r="Y287" s="301"/>
      <c r="Z287" s="301"/>
      <c r="AB287" s="303" t="str">
        <f t="shared" ca="1" si="15"/>
        <v>TungstenXinfeng Huarui Tungsten &amp; Molybdenum New Material Co., Ltd.</v>
      </c>
    </row>
    <row r="288" spans="1:28" s="302" customFormat="1" ht="51">
      <c r="A288" s="249" t="s">
        <v>3336</v>
      </c>
      <c r="B288" s="250" t="str">
        <f ca="1">IF(LEN(A288)=0,"",INDEX('Smelter Look-up'!$A:$A,MATCH($A288,'Smelter Look-up'!$E:$E,0)))</f>
        <v>Tungsten</v>
      </c>
      <c r="C288" s="256" t="str">
        <f ca="1">IF(LEN(A288)=0,"",INDEX('Smelter Look-up'!$C:$C,MATCH($A288,'Smelter Look-up'!$E:$E,0)))</f>
        <v>ACL Metais Eireli</v>
      </c>
      <c r="D288" s="250"/>
      <c r="E288" s="250" t="str">
        <f ca="1">IF(ISERROR($V288),"",OFFSET('Smelter Look-up'!$D$4,$V288-4,0)&amp;"")</f>
        <v>BRAZIL</v>
      </c>
      <c r="F288" s="250" t="str">
        <f ca="1">IF(ISERROR($V288),"",OFFSET('Smelter Look-up'!$E$4,$V288-4,0))</f>
        <v>CID002833</v>
      </c>
      <c r="G288" s="250" t="str">
        <f ca="1">IF(C288=$X$4,"Enter smelter details", IF(ISERROR($V288),"",OFFSET('Smelter Look-up'!$F$4,$V288-4,0)))</f>
        <v>CFSI</v>
      </c>
      <c r="H288" s="251">
        <f ca="1">IF(ISERROR($V288),"",OFFSET('Smelter Look-up'!$G$4,$V288-4,0))</f>
        <v>0</v>
      </c>
      <c r="I288" s="252" t="str">
        <f ca="1">IF(ISERROR($V288),"",OFFSET('Smelter Look-up'!$H$4,$V288-4,0))</f>
        <v>Araçariguama</v>
      </c>
      <c r="J288" s="252" t="str">
        <f ca="1">IF(ISERROR($V288),"",OFFSET('Smelter Look-up'!$I$4,$V288-4,0))</f>
        <v>São Paulo</v>
      </c>
      <c r="K288" s="254"/>
      <c r="L288" s="254"/>
      <c r="M288" s="254"/>
      <c r="N288" s="254"/>
      <c r="O288" s="254"/>
      <c r="P288" s="253"/>
      <c r="Q288" s="255"/>
      <c r="R288" s="250" t="str">
        <f ca="1">IF(ISERROR($V288),"",OFFSET('Smelter Look-up'!$C$4,$V288-4,0)&amp;"")</f>
        <v>ACL Metais Eireli</v>
      </c>
      <c r="S288" s="264" t="str">
        <f t="shared" ca="1" si="13"/>
        <v>BR</v>
      </c>
      <c r="T288" s="264" t="str">
        <f ca="1">IF(B288="","",IF(ISERROR(MATCH($J288,SorP!$B$1:$B$6230,0)),"",INDIRECT("'SorP'!$A$"&amp;MATCH($J288,SorP!$B$1:$B$6230,0))))</f>
        <v>BR-SP</v>
      </c>
      <c r="U288" s="299"/>
      <c r="V288" s="300">
        <f ca="1">IF(C288="",NA(),MATCH($B288&amp;$C288,'Smelter Look-up'!$J:$J,0))</f>
        <v>507</v>
      </c>
      <c r="W288" s="301"/>
      <c r="X288" s="301">
        <f t="shared" ca="1" si="14"/>
        <v>0</v>
      </c>
      <c r="Y288" s="301"/>
      <c r="Z288" s="301"/>
      <c r="AB288" s="303" t="str">
        <f t="shared" ca="1" si="15"/>
        <v>TungstenACL Metais Eireli</v>
      </c>
    </row>
    <row r="289" spans="1:28" s="302" customFormat="1" ht="51">
      <c r="A289" s="249" t="s">
        <v>3853</v>
      </c>
      <c r="B289" s="250" t="str">
        <f ca="1">IF(LEN(A289)=0,"",INDEX('Smelter Look-up'!$A:$A,MATCH($A289,'Smelter Look-up'!$E:$E,0)))</f>
        <v>Tin</v>
      </c>
      <c r="C289" s="256" t="str">
        <f ca="1">IF(LEN(A289)=0,"",INDEX('Smelter Look-up'!$C:$C,MATCH($A289,'Smelter Look-up'!$E:$E,0)))</f>
        <v>PT Menara Cipta Mulia</v>
      </c>
      <c r="D289" s="250"/>
      <c r="E289" s="250" t="str">
        <f ca="1">IF(ISERROR($V289),"",OFFSET('Smelter Look-up'!$D$4,$V289-4,0)&amp;"")</f>
        <v>INDONESIA</v>
      </c>
      <c r="F289" s="250" t="str">
        <f ca="1">IF(ISERROR($V289),"",OFFSET('Smelter Look-up'!$E$4,$V289-4,0))</f>
        <v>CID002835</v>
      </c>
      <c r="G289" s="250" t="str">
        <f ca="1">IF(C289=$X$4,"Enter smelter details", IF(ISERROR($V289),"",OFFSET('Smelter Look-up'!$F$4,$V289-4,0)))</f>
        <v>CFSI</v>
      </c>
      <c r="H289" s="251">
        <f ca="1">IF(ISERROR($V289),"",OFFSET('Smelter Look-up'!$G$4,$V289-4,0))</f>
        <v>0</v>
      </c>
      <c r="I289" s="252" t="str">
        <f ca="1">IF(ISERROR($V289),"",OFFSET('Smelter Look-up'!$H$4,$V289-4,0))</f>
        <v>Mentawak</v>
      </c>
      <c r="J289" s="252" t="str">
        <f ca="1">IF(ISERROR($V289),"",OFFSET('Smelter Look-up'!$I$4,$V289-4,0))</f>
        <v>Kepulauan Bangka Belitung</v>
      </c>
      <c r="K289" s="254"/>
      <c r="L289" s="254"/>
      <c r="M289" s="254"/>
      <c r="N289" s="254"/>
      <c r="O289" s="254"/>
      <c r="P289" s="253"/>
      <c r="Q289" s="255"/>
      <c r="R289" s="250" t="str">
        <f ca="1">IF(ISERROR($V289),"",OFFSET('Smelter Look-up'!$C$4,$V289-4,0)&amp;"")</f>
        <v>PT Menara Cipta Mulia</v>
      </c>
      <c r="S289" s="264" t="str">
        <f t="shared" ca="1" si="13"/>
        <v>ID</v>
      </c>
      <c r="T289" s="264" t="str">
        <f ca="1">IF(B289="","",IF(ISERROR(MATCH($J289,SorP!$B$1:$B$6230,0)),"",INDIRECT("'SorP'!$A$"&amp;MATCH($J289,SorP!$B$1:$B$6230,0))))</f>
        <v>ID-BB</v>
      </c>
      <c r="U289" s="299"/>
      <c r="V289" s="300">
        <f ca="1">IF(C289="",NA(),MATCH($B289&amp;$C289,'Smelter Look-up'!$J:$J,0))</f>
        <v>455</v>
      </c>
      <c r="W289" s="301"/>
      <c r="X289" s="301">
        <f t="shared" ca="1" si="14"/>
        <v>0</v>
      </c>
      <c r="Y289" s="301"/>
      <c r="Z289" s="301"/>
      <c r="AB289" s="303" t="str">
        <f t="shared" ca="1" si="15"/>
        <v>TinPT Menara Cipta Mulia</v>
      </c>
    </row>
    <row r="290" spans="1:28" s="302" customFormat="1" ht="76.5">
      <c r="A290" s="249" t="s">
        <v>3341</v>
      </c>
      <c r="B290" s="250" t="str">
        <f ca="1">IF(LEN(A290)=0,"",INDEX('Smelter Look-up'!$A:$A,MATCH($A290,'Smelter Look-up'!$E:$E,0)))</f>
        <v>Tantalum</v>
      </c>
      <c r="C290" s="256" t="str">
        <f ca="1">IF(LEN(A290)=0,"",INDEX('Smelter Look-up'!$C:$C,MATCH($A290,'Smelter Look-up'!$E:$E,0)))</f>
        <v>Jiangxi Tuohong New Raw Material</v>
      </c>
      <c r="D290" s="250"/>
      <c r="E290" s="250" t="str">
        <f ca="1">IF(ISERROR($V290),"",OFFSET('Smelter Look-up'!$D$4,$V290-4,0)&amp;"")</f>
        <v>CHINA</v>
      </c>
      <c r="F290" s="250" t="str">
        <f ca="1">IF(ISERROR($V290),"",OFFSET('Smelter Look-up'!$E$4,$V290-4,0))</f>
        <v>CID002842</v>
      </c>
      <c r="G290" s="250" t="str">
        <f ca="1">IF(C290=$X$4,"Enter smelter details", IF(ISERROR($V290),"",OFFSET('Smelter Look-up'!$F$4,$V290-4,0)))</f>
        <v>CFSI</v>
      </c>
      <c r="H290" s="251">
        <f ca="1">IF(ISERROR($V290),"",OFFSET('Smelter Look-up'!$G$4,$V290-4,0))</f>
        <v>0</v>
      </c>
      <c r="I290" s="252" t="str">
        <f ca="1">IF(ISERROR($V290),"",OFFSET('Smelter Look-up'!$H$4,$V290-4,0))</f>
        <v>Yichun</v>
      </c>
      <c r="J290" s="252" t="str">
        <f ca="1">IF(ISERROR($V290),"",OFFSET('Smelter Look-up'!$I$4,$V290-4,0))</f>
        <v>Jiangxi</v>
      </c>
      <c r="K290" s="254"/>
      <c r="L290" s="254"/>
      <c r="M290" s="254"/>
      <c r="N290" s="254"/>
      <c r="O290" s="254"/>
      <c r="P290" s="253"/>
      <c r="Q290" s="255"/>
      <c r="R290" s="250" t="str">
        <f ca="1">IF(ISERROR($V290),"",OFFSET('Smelter Look-up'!$C$4,$V290-4,0)&amp;"")</f>
        <v>Jiangxi Tuohong New Raw Material</v>
      </c>
      <c r="S290" s="264" t="str">
        <f t="shared" ca="1" si="13"/>
        <v>CN</v>
      </c>
      <c r="T290" s="264" t="str">
        <f ca="1">IF(B290="","",IF(ISERROR(MATCH($J290,SorP!$B$1:$B$6230,0)),"",INDIRECT("'SorP'!$A$"&amp;MATCH($J290,SorP!$B$1:$B$6230,0))))</f>
        <v>CN-36</v>
      </c>
      <c r="U290" s="299"/>
      <c r="V290" s="300">
        <f ca="1">IF(C290="",NA(),MATCH($B290&amp;$C290,'Smelter Look-up'!$J:$J,0))</f>
        <v>304</v>
      </c>
      <c r="W290" s="301"/>
      <c r="X290" s="301">
        <f t="shared" ca="1" si="14"/>
        <v>0</v>
      </c>
      <c r="Y290" s="301"/>
      <c r="Z290" s="301"/>
      <c r="AB290" s="303" t="str">
        <f t="shared" ca="1" si="15"/>
        <v>TantalumJiangxi Tuohong New Raw Material</v>
      </c>
    </row>
    <row r="291" spans="1:28" s="302" customFormat="1" ht="63.75">
      <c r="A291" s="249" t="s">
        <v>3350</v>
      </c>
      <c r="B291" s="250" t="str">
        <f ca="1">IF(LEN(A291)=0,"",INDEX('Smelter Look-up'!$A:$A,MATCH($A291,'Smelter Look-up'!$E:$E,0)))</f>
        <v>Tungsten</v>
      </c>
      <c r="C291" s="256" t="str">
        <f ca="1">IF(LEN(A291)=0,"",INDEX('Smelter Look-up'!$C:$C,MATCH($A291,'Smelter Look-up'!$E:$E,0)))</f>
        <v>Woltech Korea Co., Ltd.</v>
      </c>
      <c r="D291" s="250"/>
      <c r="E291" s="250" t="str">
        <f ca="1">IF(ISERROR($V291),"",OFFSET('Smelter Look-up'!$D$4,$V291-4,0)&amp;"")</f>
        <v>KOREA, REPUBLIC OF</v>
      </c>
      <c r="F291" s="250" t="str">
        <f ca="1">IF(ISERROR($V291),"",OFFSET('Smelter Look-up'!$E$4,$V291-4,0))</f>
        <v>CID002843</v>
      </c>
      <c r="G291" s="250" t="str">
        <f ca="1">IF(C291=$X$4,"Enter smelter details", IF(ISERROR($V291),"",OFFSET('Smelter Look-up'!$F$4,$V291-4,0)))</f>
        <v>CFSI</v>
      </c>
      <c r="H291" s="251">
        <f ca="1">IF(ISERROR($V291),"",OFFSET('Smelter Look-up'!$G$4,$V291-4,0))</f>
        <v>0</v>
      </c>
      <c r="I291" s="252" t="str">
        <f ca="1">IF(ISERROR($V291),"",OFFSET('Smelter Look-up'!$H$4,$V291-4,0))</f>
        <v>Gyeongju-si</v>
      </c>
      <c r="J291" s="252" t="str">
        <f ca="1">IF(ISERROR($V291),"",OFFSET('Smelter Look-up'!$I$4,$V291-4,0))</f>
        <v>Gyeongsangbuk-do</v>
      </c>
      <c r="K291" s="254"/>
      <c r="L291" s="254"/>
      <c r="M291" s="254"/>
      <c r="N291" s="254"/>
      <c r="O291" s="254"/>
      <c r="P291" s="253"/>
      <c r="Q291" s="255"/>
      <c r="R291" s="250" t="str">
        <f ca="1">IF(ISERROR($V291),"",OFFSET('Smelter Look-up'!$C$4,$V291-4,0)&amp;"")</f>
        <v>Woltech Korea Co., Ltd.</v>
      </c>
      <c r="S291" s="264" t="str">
        <f t="shared" ca="1" si="13"/>
        <v>KR</v>
      </c>
      <c r="T291" s="264" t="str">
        <f ca="1">IF(B291="","",IF(ISERROR(MATCH($J291,SorP!$B$1:$B$6230,0)),"",INDIRECT("'SorP'!$A$"&amp;MATCH($J291,SorP!$B$1:$B$6230,0))))</f>
        <v>KR-47</v>
      </c>
      <c r="U291" s="299"/>
      <c r="V291" s="300">
        <f ca="1">IF(C291="",NA(),MATCH($B291&amp;$C291,'Smelter Look-up'!$J:$J,0))</f>
        <v>564</v>
      </c>
      <c r="W291" s="301"/>
      <c r="X291" s="301">
        <f t="shared" ca="1" si="14"/>
        <v>0</v>
      </c>
      <c r="Y291" s="301"/>
      <c r="Z291" s="301"/>
      <c r="AB291" s="303" t="str">
        <f t="shared" ca="1" si="15"/>
        <v>TungstenWoltech Korea Co., Ltd.</v>
      </c>
    </row>
    <row r="292" spans="1:28" s="302" customFormat="1" ht="76.5">
      <c r="A292" s="249" t="s">
        <v>3358</v>
      </c>
      <c r="B292" s="250" t="str">
        <f ca="1">IF(LEN(A292)=0,"",INDEX('Smelter Look-up'!$A:$A,MATCH($A292,'Smelter Look-up'!$E:$E,0)))</f>
        <v>Tin</v>
      </c>
      <c r="C292" s="256" t="str">
        <f ca="1">IF(LEN(A292)=0,"",INDEX('Smelter Look-up'!$C:$C,MATCH($A292,'Smelter Look-up'!$E:$E,0)))</f>
        <v>HuiChang Hill Tin Industry Co., Ltd.</v>
      </c>
      <c r="D292" s="250"/>
      <c r="E292" s="250" t="str">
        <f ca="1">IF(ISERROR($V292),"",OFFSET('Smelter Look-up'!$D$4,$V292-4,0)&amp;"")</f>
        <v>CHINA</v>
      </c>
      <c r="F292" s="250" t="str">
        <f ca="1">IF(ISERROR($V292),"",OFFSET('Smelter Look-up'!$E$4,$V292-4,0))</f>
        <v>CID002844</v>
      </c>
      <c r="G292" s="250" t="str">
        <f ca="1">IF(C292=$X$4,"Enter smelter details", IF(ISERROR($V292),"",OFFSET('Smelter Look-up'!$F$4,$V292-4,0)))</f>
        <v>CFSI</v>
      </c>
      <c r="H292" s="251">
        <f ca="1">IF(ISERROR($V292),"",OFFSET('Smelter Look-up'!$G$4,$V292-4,0))</f>
        <v>0</v>
      </c>
      <c r="I292" s="252" t="str">
        <f ca="1">IF(ISERROR($V292),"",OFFSET('Smelter Look-up'!$H$4,$V292-4,0))</f>
        <v>Ganzhou</v>
      </c>
      <c r="J292" s="252" t="str">
        <f ca="1">IF(ISERROR($V292),"",OFFSET('Smelter Look-up'!$I$4,$V292-4,0))</f>
        <v>Jiangxi</v>
      </c>
      <c r="K292" s="254"/>
      <c r="L292" s="254"/>
      <c r="M292" s="254"/>
      <c r="N292" s="254"/>
      <c r="O292" s="254"/>
      <c r="P292" s="253"/>
      <c r="Q292" s="255"/>
      <c r="R292" s="250" t="str">
        <f ca="1">IF(ISERROR($V292),"",OFFSET('Smelter Look-up'!$C$4,$V292-4,0)&amp;"")</f>
        <v>HuiChang Hill Tin Industry Co., Ltd.</v>
      </c>
      <c r="S292" s="264" t="str">
        <f t="shared" ca="1" si="13"/>
        <v>CN</v>
      </c>
      <c r="T292" s="264" t="str">
        <f ca="1">IF(B292="","",IF(ISERROR(MATCH($J292,SorP!$B$1:$B$6230,0)),"",INDIRECT("'SorP'!$A$"&amp;MATCH($J292,SorP!$B$1:$B$6230,0))))</f>
        <v>CN-36</v>
      </c>
      <c r="U292" s="299"/>
      <c r="V292" s="300">
        <f ca="1">IF(C292="",NA(),MATCH($B292&amp;$C292,'Smelter Look-up'!$J:$J,0))</f>
        <v>402</v>
      </c>
      <c r="W292" s="301"/>
      <c r="X292" s="301">
        <f t="shared" ca="1" si="14"/>
        <v>0</v>
      </c>
      <c r="Y292" s="301"/>
      <c r="Z292" s="301"/>
      <c r="AB292" s="303" t="str">
        <f t="shared" ca="1" si="15"/>
        <v>TinHuiChang Hill Tin Industry Co., Ltd.</v>
      </c>
    </row>
    <row r="293" spans="1:28" s="302" customFormat="1" ht="38.25">
      <c r="A293" s="249" t="s">
        <v>3342</v>
      </c>
      <c r="B293" s="250" t="str">
        <f ca="1">IF(LEN(A293)=0,"",INDEX('Smelter Look-up'!$A:$A,MATCH($A293,'Smelter Look-up'!$E:$E,0)))</f>
        <v>Tungsten</v>
      </c>
      <c r="C293" s="256" t="str">
        <f ca="1">IF(LEN(A293)=0,"",INDEX('Smelter Look-up'!$C:$C,MATCH($A293,'Smelter Look-up'!$E:$E,0)))</f>
        <v>Moliren Ltd.</v>
      </c>
      <c r="D293" s="250"/>
      <c r="E293" s="250" t="str">
        <f ca="1">IF(ISERROR($V293),"",OFFSET('Smelter Look-up'!$D$4,$V293-4,0)&amp;"")</f>
        <v>RUSSIAN FEDERATION</v>
      </c>
      <c r="F293" s="250" t="str">
        <f ca="1">IF(ISERROR($V293),"",OFFSET('Smelter Look-up'!$E$4,$V293-4,0))</f>
        <v>CID002845</v>
      </c>
      <c r="G293" s="250" t="str">
        <f ca="1">IF(C293=$X$4,"Enter smelter details", IF(ISERROR($V293),"",OFFSET('Smelter Look-up'!$F$4,$V293-4,0)))</f>
        <v>CFSI</v>
      </c>
      <c r="H293" s="251">
        <f ca="1">IF(ISERROR($V293),"",OFFSET('Smelter Look-up'!$G$4,$V293-4,0))</f>
        <v>0</v>
      </c>
      <c r="I293" s="252" t="str">
        <f ca="1">IF(ISERROR($V293),"",OFFSET('Smelter Look-up'!$H$4,$V293-4,0))</f>
        <v>Roshal</v>
      </c>
      <c r="J293" s="252" t="str">
        <f ca="1">IF(ISERROR($V293),"",OFFSET('Smelter Look-up'!$I$4,$V293-4,0))</f>
        <v>Moskovskaja oblast'</v>
      </c>
      <c r="K293" s="254"/>
      <c r="L293" s="254"/>
      <c r="M293" s="254"/>
      <c r="N293" s="254"/>
      <c r="O293" s="254"/>
      <c r="P293" s="253"/>
      <c r="Q293" s="255"/>
      <c r="R293" s="250" t="str">
        <f ca="1">IF(ISERROR($V293),"",OFFSET('Smelter Look-up'!$C$4,$V293-4,0)&amp;"")</f>
        <v>Moliren Ltd.</v>
      </c>
      <c r="S293" s="264" t="str">
        <f t="shared" ca="1" si="13"/>
        <v>RU</v>
      </c>
      <c r="T293" s="264" t="str">
        <f ca="1">IF(B293="","",IF(ISERROR(MATCH($J293,SorP!$B$1:$B$6230,0)),"",INDIRECT("'SorP'!$A$"&amp;MATCH($J293,SorP!$B$1:$B$6230,0))))</f>
        <v>RU-MOS</v>
      </c>
      <c r="U293" s="299"/>
      <c r="V293" s="300">
        <f ca="1">IF(C293="",NA(),MATCH($B293&amp;$C293,'Smelter Look-up'!$J:$J,0))</f>
        <v>551</v>
      </c>
      <c r="W293" s="301"/>
      <c r="X293" s="301">
        <f t="shared" ca="1" si="14"/>
        <v>0</v>
      </c>
      <c r="Y293" s="301"/>
      <c r="Z293" s="301"/>
      <c r="AB293" s="303" t="str">
        <f t="shared" ca="1" si="15"/>
        <v>TungstenMoliren Ltd.</v>
      </c>
    </row>
    <row r="294" spans="1:28" s="302" customFormat="1" ht="51">
      <c r="A294" s="249" t="s">
        <v>3646</v>
      </c>
      <c r="B294" s="250" t="str">
        <f ca="1">IF(LEN(A294)=0,"",INDEX('Smelter Look-up'!$A:$A,MATCH($A294,'Smelter Look-up'!$E:$E,0)))</f>
        <v>Tantalum</v>
      </c>
      <c r="C294" s="256" t="str">
        <f ca="1">IF(LEN(A294)=0,"",INDEX('Smelter Look-up'!$C:$C,MATCH($A294,'Smelter Look-up'!$E:$E,0)))</f>
        <v>Power Resources Ltd.</v>
      </c>
      <c r="D294" s="250"/>
      <c r="E294" s="250" t="str">
        <f ca="1">IF(ISERROR($V294),"",OFFSET('Smelter Look-up'!$D$4,$V294-4,0)&amp;"")</f>
        <v>MACEDONIA, THE FORMER YUGOSLAV REPUBLIC OF</v>
      </c>
      <c r="F294" s="250" t="str">
        <f ca="1">IF(ISERROR($V294),"",OFFSET('Smelter Look-up'!$E$4,$V294-4,0))</f>
        <v>CID002847</v>
      </c>
      <c r="G294" s="250" t="str">
        <f ca="1">IF(C294=$X$4,"Enter smelter details", IF(ISERROR($V294),"",OFFSET('Smelter Look-up'!$F$4,$V294-4,0)))</f>
        <v>CFSI</v>
      </c>
      <c r="H294" s="251">
        <f ca="1">IF(ISERROR($V294),"",OFFSET('Smelter Look-up'!$G$4,$V294-4,0))</f>
        <v>0</v>
      </c>
      <c r="I294" s="252" t="str">
        <f ca="1">IF(ISERROR($V294),"",OFFSET('Smelter Look-up'!$H$4,$V294-4,0))</f>
        <v>Skopje</v>
      </c>
      <c r="J294" s="252" t="str">
        <f ca="1">IF(ISERROR($V294),"",OFFSET('Smelter Look-up'!$I$4,$V294-4,0))</f>
        <v>Skopje</v>
      </c>
      <c r="K294" s="254"/>
      <c r="L294" s="254"/>
      <c r="M294" s="254"/>
      <c r="N294" s="254"/>
      <c r="O294" s="254"/>
      <c r="P294" s="253"/>
      <c r="Q294" s="255"/>
      <c r="R294" s="250" t="str">
        <f ca="1">IF(ISERROR($V294),"",OFFSET('Smelter Look-up'!$C$4,$V294-4,0)&amp;"")</f>
        <v>Power Resources Ltd.</v>
      </c>
      <c r="S294" s="264" t="str">
        <f t="shared" ca="1" si="13"/>
        <v>MK</v>
      </c>
      <c r="T294" s="264" t="str">
        <f ca="1">IF(B294="","",IF(ISERROR(MATCH($J294,SorP!$B$1:$B$6230,0)),"",INDIRECT("'SorP'!$A$"&amp;MATCH($J294,SorP!$B$1:$B$6230,0))))</f>
        <v>MK-85</v>
      </c>
      <c r="U294" s="299"/>
      <c r="V294" s="300">
        <f ca="1">IF(C294="",NA(),MATCH($B294&amp;$C294,'Smelter Look-up'!$J:$J,0))</f>
        <v>324</v>
      </c>
      <c r="W294" s="301"/>
      <c r="X294" s="301">
        <f t="shared" ca="1" si="14"/>
        <v>0</v>
      </c>
      <c r="Y294" s="301"/>
      <c r="Z294" s="301"/>
      <c r="AB294" s="303" t="str">
        <f t="shared" ca="1" si="15"/>
        <v>TantalumPower Resources Ltd.</v>
      </c>
    </row>
    <row r="295" spans="1:28" s="302" customFormat="1" ht="89.25">
      <c r="A295" s="249" t="s">
        <v>3329</v>
      </c>
      <c r="B295" s="250" t="str">
        <f ca="1">IF(LEN(A295)=0,"",INDEX('Smelter Look-up'!$A:$A,MATCH($A295,'Smelter Look-up'!$E:$E,0)))</f>
        <v>Tin</v>
      </c>
      <c r="C295" s="256" t="str">
        <f ca="1">IF(LEN(A295)=0,"",INDEX('Smelter Look-up'!$C:$C,MATCH($A295,'Smelter Look-up'!$E:$E,0)))</f>
        <v>Gejiu Fengming Metallurgy Chemical Plant</v>
      </c>
      <c r="D295" s="250"/>
      <c r="E295" s="250" t="str">
        <f ca="1">IF(ISERROR($V295),"",OFFSET('Smelter Look-up'!$D$4,$V295-4,0)&amp;"")</f>
        <v>CHINA</v>
      </c>
      <c r="F295" s="250" t="str">
        <f ca="1">IF(ISERROR($V295),"",OFFSET('Smelter Look-up'!$E$4,$V295-4,0))</f>
        <v>CID002848</v>
      </c>
      <c r="G295" s="250" t="str">
        <f ca="1">IF(C295=$X$4,"Enter smelter details", IF(ISERROR($V295),"",OFFSET('Smelter Look-up'!$F$4,$V295-4,0)))</f>
        <v>CFSI</v>
      </c>
      <c r="H295" s="251">
        <f ca="1">IF(ISERROR($V295),"",OFFSET('Smelter Look-up'!$G$4,$V295-4,0))</f>
        <v>0</v>
      </c>
      <c r="I295" s="252" t="str">
        <f ca="1">IF(ISERROR($V295),"",OFFSET('Smelter Look-up'!$H$4,$V295-4,0))</f>
        <v>Gejiu</v>
      </c>
      <c r="J295" s="252" t="str">
        <f ca="1">IF(ISERROR($V295),"",OFFSET('Smelter Look-up'!$I$4,$V295-4,0))</f>
        <v>Yunnan</v>
      </c>
      <c r="K295" s="254"/>
      <c r="L295" s="254"/>
      <c r="M295" s="254"/>
      <c r="N295" s="254"/>
      <c r="O295" s="254"/>
      <c r="P295" s="253"/>
      <c r="Q295" s="255"/>
      <c r="R295" s="250" t="str">
        <f ca="1">IF(ISERROR($V295),"",OFFSET('Smelter Look-up'!$C$4,$V295-4,0)&amp;"")</f>
        <v>Gejiu Fengming Metallurgy Chemical Plant</v>
      </c>
      <c r="S295" s="264" t="str">
        <f t="shared" ca="1" si="13"/>
        <v>CN</v>
      </c>
      <c r="T295" s="264" t="str">
        <f ca="1">IF(B295="","",IF(ISERROR(MATCH($J295,SorP!$B$1:$B$6230,0)),"",INDIRECT("'SorP'!$A$"&amp;MATCH($J295,SorP!$B$1:$B$6230,0))))</f>
        <v>CN-53</v>
      </c>
      <c r="U295" s="299"/>
      <c r="V295" s="300">
        <f ca="1">IF(C295="",NA(),MATCH($B295&amp;$C295,'Smelter Look-up'!$J:$J,0))</f>
        <v>388</v>
      </c>
      <c r="W295" s="301"/>
      <c r="X295" s="301">
        <f t="shared" ca="1" si="14"/>
        <v>0</v>
      </c>
      <c r="Y295" s="301"/>
      <c r="Z295" s="301"/>
      <c r="AB295" s="303" t="str">
        <f t="shared" ca="1" si="15"/>
        <v>TinGejiu Fengming Metallurgy Chemical Plant</v>
      </c>
    </row>
    <row r="296" spans="1:28" s="302" customFormat="1" ht="102">
      <c r="A296" s="249" t="s">
        <v>3331</v>
      </c>
      <c r="B296" s="250" t="str">
        <f ca="1">IF(LEN(A296)=0,"",INDEX('Smelter Look-up'!$A:$A,MATCH($A296,'Smelter Look-up'!$E:$E,0)))</f>
        <v>Tin</v>
      </c>
      <c r="C296" s="256" t="str">
        <f ca="1">IF(LEN(A296)=0,"",INDEX('Smelter Look-up'!$C:$C,MATCH($A296,'Smelter Look-up'!$E:$E,0)))</f>
        <v>Guanyang Guida Nonferrous Metal Smelting Plant</v>
      </c>
      <c r="D296" s="250"/>
      <c r="E296" s="250" t="str">
        <f ca="1">IF(ISERROR($V296),"",OFFSET('Smelter Look-up'!$D$4,$V296-4,0)&amp;"")</f>
        <v>CHINA</v>
      </c>
      <c r="F296" s="250" t="str">
        <f ca="1">IF(ISERROR($V296),"",OFFSET('Smelter Look-up'!$E$4,$V296-4,0))</f>
        <v>CID002849</v>
      </c>
      <c r="G296" s="250" t="str">
        <f ca="1">IF(C296=$X$4,"Enter smelter details", IF(ISERROR($V296),"",OFFSET('Smelter Look-up'!$F$4,$V296-4,0)))</f>
        <v>CFSI</v>
      </c>
      <c r="H296" s="251">
        <f ca="1">IF(ISERROR($V296),"",OFFSET('Smelter Look-up'!$G$4,$V296-4,0))</f>
        <v>0</v>
      </c>
      <c r="I296" s="252" t="str">
        <f ca="1">IF(ISERROR($V296),"",OFFSET('Smelter Look-up'!$H$4,$V296-4,0))</f>
        <v>Guanyang</v>
      </c>
      <c r="J296" s="252" t="str">
        <f ca="1">IF(ISERROR($V296),"",OFFSET('Smelter Look-up'!$I$4,$V296-4,0))</f>
        <v>Guangxi</v>
      </c>
      <c r="K296" s="254"/>
      <c r="L296" s="254"/>
      <c r="M296" s="254"/>
      <c r="N296" s="254"/>
      <c r="O296" s="254"/>
      <c r="P296" s="253"/>
      <c r="Q296" s="255"/>
      <c r="R296" s="250" t="str">
        <f ca="1">IF(ISERROR($V296),"",OFFSET('Smelter Look-up'!$C$4,$V296-4,0)&amp;"")</f>
        <v>Guanyang Guida Nonferrous Metal Smelting Plant</v>
      </c>
      <c r="S296" s="264" t="str">
        <f t="shared" ca="1" si="13"/>
        <v>CN</v>
      </c>
      <c r="T296" s="264" t="str">
        <f ca="1">IF(B296="","",IF(ISERROR(MATCH($J296,SorP!$B$1:$B$6230,0)),"",INDIRECT("'SorP'!$A$"&amp;MATCH($J296,SorP!$B$1:$B$6230,0))))</f>
        <v>CN-45</v>
      </c>
      <c r="U296" s="299"/>
      <c r="V296" s="300">
        <f ca="1">IF(C296="",NA(),MATCH($B296&amp;$C296,'Smelter Look-up'!$J:$J,0))</f>
        <v>401</v>
      </c>
      <c r="W296" s="301"/>
      <c r="X296" s="301">
        <f t="shared" ca="1" si="14"/>
        <v>0</v>
      </c>
      <c r="Y296" s="301"/>
      <c r="Z296" s="301"/>
      <c r="AB296" s="303" t="str">
        <f t="shared" ca="1" si="15"/>
        <v>TinGuanyang Guida Nonferrous Metal Smelting Plant</v>
      </c>
    </row>
    <row r="297" spans="1:28" s="302" customFormat="1" ht="51">
      <c r="A297" s="249" t="s">
        <v>3594</v>
      </c>
      <c r="B297" s="250" t="str">
        <f ca="1">IF(LEN(A297)=0,"",INDEX('Smelter Look-up'!$A:$A,MATCH($A297,'Smelter Look-up'!$E:$E,0)))</f>
        <v>Gold</v>
      </c>
      <c r="C297" s="256" t="str">
        <f ca="1">IF(LEN(A297)=0,"",INDEX('Smelter Look-up'!$C:$C,MATCH($A297,'Smelter Look-up'!$E:$E,0)))</f>
        <v>AU Traders and Refiners</v>
      </c>
      <c r="D297" s="250"/>
      <c r="E297" s="250" t="str">
        <f ca="1">IF(ISERROR($V297),"",OFFSET('Smelter Look-up'!$D$4,$V297-4,0)&amp;"")</f>
        <v>SOUTH AFRICA</v>
      </c>
      <c r="F297" s="250" t="str">
        <f ca="1">IF(ISERROR($V297),"",OFFSET('Smelter Look-up'!$E$4,$V297-4,0))</f>
        <v>CID002850</v>
      </c>
      <c r="G297" s="250" t="str">
        <f ca="1">IF(C297=$X$4,"Enter smelter details", IF(ISERROR($V297),"",OFFSET('Smelter Look-up'!$F$4,$V297-4,0)))</f>
        <v>CFSI</v>
      </c>
      <c r="H297" s="251">
        <f ca="1">IF(ISERROR($V297),"",OFFSET('Smelter Look-up'!$G$4,$V297-4,0))</f>
        <v>0</v>
      </c>
      <c r="I297" s="252" t="str">
        <f ca="1">IF(ISERROR($V297),"",OFFSET('Smelter Look-up'!$H$4,$V297-4,0))</f>
        <v>Johannesburg</v>
      </c>
      <c r="J297" s="252" t="str">
        <f ca="1">IF(ISERROR($V297),"",OFFSET('Smelter Look-up'!$I$4,$V297-4,0))</f>
        <v>Gauteng</v>
      </c>
      <c r="K297" s="254"/>
      <c r="L297" s="254"/>
      <c r="M297" s="254"/>
      <c r="N297" s="254"/>
      <c r="O297" s="254"/>
      <c r="P297" s="253"/>
      <c r="Q297" s="255"/>
      <c r="R297" s="250" t="str">
        <f ca="1">IF(ISERROR($V297),"",OFFSET('Smelter Look-up'!$C$4,$V297-4,0)&amp;"")</f>
        <v>AU Traders and Refiners</v>
      </c>
      <c r="S297" s="264" t="str">
        <f t="shared" ca="1" si="13"/>
        <v>ZA</v>
      </c>
      <c r="T297" s="264" t="str">
        <f ca="1">IF(B297="","",IF(ISERROR(MATCH($J297,SorP!$B$1:$B$6230,0)),"",INDIRECT("'SorP'!$A$"&amp;MATCH($J297,SorP!$B$1:$B$6230,0))))</f>
        <v>ZA-GT</v>
      </c>
      <c r="U297" s="299"/>
      <c r="V297" s="300">
        <f ca="1">IF(C297="",NA(),MATCH($B297&amp;$C297,'Smelter Look-up'!$J:$J,0))</f>
        <v>29</v>
      </c>
      <c r="W297" s="301"/>
      <c r="X297" s="301">
        <f t="shared" ca="1" si="14"/>
        <v>0</v>
      </c>
      <c r="Y297" s="301"/>
      <c r="Z297" s="301"/>
      <c r="AB297" s="303" t="str">
        <f t="shared" ca="1" si="15"/>
        <v>GoldAU Traders and Refiners</v>
      </c>
    </row>
    <row r="298" spans="1:28" s="302" customFormat="1" ht="76.5">
      <c r="A298" s="249" t="s">
        <v>3603</v>
      </c>
      <c r="B298" s="250" t="str">
        <f ca="1">IF(LEN(A298)=0,"",INDEX('Smelter Look-up'!$A:$A,MATCH($A298,'Smelter Look-up'!$E:$E,0)))</f>
        <v>Gold</v>
      </c>
      <c r="C298" s="256" t="str">
        <f ca="1">IF(LEN(A298)=0,"",INDEX('Smelter Look-up'!$C:$C,MATCH($A298,'Smelter Look-up'!$E:$E,0)))</f>
        <v>GCC Gujrat Gold Centre Pvt. Ltd.</v>
      </c>
      <c r="D298" s="250"/>
      <c r="E298" s="250" t="str">
        <f ca="1">IF(ISERROR($V298),"",OFFSET('Smelter Look-up'!$D$4,$V298-4,0)&amp;"")</f>
        <v>INDIA</v>
      </c>
      <c r="F298" s="250" t="str">
        <f ca="1">IF(ISERROR($V298),"",OFFSET('Smelter Look-up'!$E$4,$V298-4,0))</f>
        <v>CID002852</v>
      </c>
      <c r="G298" s="250" t="str">
        <f ca="1">IF(C298=$X$4,"Enter smelter details", IF(ISERROR($V298),"",OFFSET('Smelter Look-up'!$F$4,$V298-4,0)))</f>
        <v>CFSI</v>
      </c>
      <c r="H298" s="251">
        <f ca="1">IF(ISERROR($V298),"",OFFSET('Smelter Look-up'!$G$4,$V298-4,0))</f>
        <v>0</v>
      </c>
      <c r="I298" s="252" t="str">
        <f ca="1">IF(ISERROR($V298),"",OFFSET('Smelter Look-up'!$H$4,$V298-4,0))</f>
        <v>Ahmedabad</v>
      </c>
      <c r="J298" s="252" t="str">
        <f ca="1">IF(ISERROR($V298),"",OFFSET('Smelter Look-up'!$I$4,$V298-4,0))</f>
        <v>Gujarat</v>
      </c>
      <c r="K298" s="254"/>
      <c r="L298" s="254"/>
      <c r="M298" s="254"/>
      <c r="N298" s="254"/>
      <c r="O298" s="254"/>
      <c r="P298" s="253"/>
      <c r="Q298" s="255"/>
      <c r="R298" s="250" t="str">
        <f ca="1">IF(ISERROR($V298),"",OFFSET('Smelter Look-up'!$C$4,$V298-4,0)&amp;"")</f>
        <v>GCC Gujrat Gold Centre Pvt. Ltd.</v>
      </c>
      <c r="S298" s="264" t="str">
        <f t="shared" ca="1" si="13"/>
        <v>IN</v>
      </c>
      <c r="T298" s="264" t="str">
        <f ca="1">IF(B298="","",IF(ISERROR(MATCH($J298,SorP!$B$1:$B$6230,0)),"",INDIRECT("'SorP'!$A$"&amp;MATCH($J298,SorP!$B$1:$B$6230,0))))</f>
        <v>IN-GJ</v>
      </c>
      <c r="U298" s="299"/>
      <c r="V298" s="300">
        <f ca="1">IF(C298="",NA(),MATCH($B298&amp;$C298,'Smelter Look-up'!$J:$J,0))</f>
        <v>71</v>
      </c>
      <c r="W298" s="301"/>
      <c r="X298" s="301">
        <f t="shared" ca="1" si="14"/>
        <v>0</v>
      </c>
      <c r="Y298" s="301"/>
      <c r="Z298" s="301"/>
      <c r="AB298" s="303" t="str">
        <f t="shared" ca="1" si="15"/>
        <v>GoldGCC Gujrat Gold Centre Pvt. Ltd.</v>
      </c>
    </row>
    <row r="299" spans="1:28" s="302" customFormat="1" ht="25.5">
      <c r="A299" s="249" t="s">
        <v>3629</v>
      </c>
      <c r="B299" s="250" t="str">
        <f ca="1">IF(LEN(A299)=0,"",INDEX('Smelter Look-up'!$A:$A,MATCH($A299,'Smelter Look-up'!$E:$E,0)))</f>
        <v>Gold</v>
      </c>
      <c r="C299" s="256" t="str">
        <f ca="1">IF(LEN(A299)=0,"",INDEX('Smelter Look-up'!$C:$C,MATCH($A299,'Smelter Look-up'!$E:$E,0)))</f>
        <v>Sai Refinery</v>
      </c>
      <c r="D299" s="250"/>
      <c r="E299" s="250" t="str">
        <f ca="1">IF(ISERROR($V299),"",OFFSET('Smelter Look-up'!$D$4,$V299-4,0)&amp;"")</f>
        <v>INDIA</v>
      </c>
      <c r="F299" s="250" t="str">
        <f ca="1">IF(ISERROR($V299),"",OFFSET('Smelter Look-up'!$E$4,$V299-4,0))</f>
        <v>CID002853</v>
      </c>
      <c r="G299" s="250" t="str">
        <f ca="1">IF(C299=$X$4,"Enter smelter details", IF(ISERROR($V299),"",OFFSET('Smelter Look-up'!$F$4,$V299-4,0)))</f>
        <v>CFSI</v>
      </c>
      <c r="H299" s="251">
        <f ca="1">IF(ISERROR($V299),"",OFFSET('Smelter Look-up'!$G$4,$V299-4,0))</f>
        <v>0</v>
      </c>
      <c r="I299" s="252" t="str">
        <f ca="1">IF(ISERROR($V299),"",OFFSET('Smelter Look-up'!$H$4,$V299-4,0))</f>
        <v>Parwanoo</v>
      </c>
      <c r="J299" s="252" t="str">
        <f ca="1">IF(ISERROR($V299),"",OFFSET('Smelter Look-up'!$I$4,$V299-4,0))</f>
        <v>Himachal Pradesh</v>
      </c>
      <c r="K299" s="254"/>
      <c r="L299" s="254"/>
      <c r="M299" s="254"/>
      <c r="N299" s="254"/>
      <c r="O299" s="254"/>
      <c r="P299" s="253"/>
      <c r="Q299" s="255"/>
      <c r="R299" s="250" t="str">
        <f ca="1">IF(ISERROR($V299),"",OFFSET('Smelter Look-up'!$C$4,$V299-4,0)&amp;"")</f>
        <v>Sai Refinery</v>
      </c>
      <c r="S299" s="264" t="str">
        <f t="shared" ca="1" si="13"/>
        <v>IN</v>
      </c>
      <c r="T299" s="264" t="str">
        <f ca="1">IF(B299="","",IF(ISERROR(MATCH($J299,SorP!$B$1:$B$6230,0)),"",INDIRECT("'SorP'!$A$"&amp;MATCH($J299,SorP!$B$1:$B$6230,0))))</f>
        <v>IN-HP</v>
      </c>
      <c r="U299" s="299"/>
      <c r="V299" s="300">
        <f ca="1">IF(C299="",NA(),MATCH($B299&amp;$C299,'Smelter Look-up'!$J:$J,0))</f>
        <v>195</v>
      </c>
      <c r="W299" s="301"/>
      <c r="X299" s="301">
        <f t="shared" ca="1" si="14"/>
        <v>0</v>
      </c>
      <c r="Y299" s="301"/>
      <c r="Z299" s="301"/>
      <c r="AB299" s="303" t="str">
        <f t="shared" ca="1" si="15"/>
        <v>GoldSai Refinery</v>
      </c>
    </row>
    <row r="300" spans="1:28" s="302" customFormat="1" ht="76.5">
      <c r="A300" s="249" t="s">
        <v>3642</v>
      </c>
      <c r="B300" s="250" t="str">
        <f ca="1">IF(LEN(A300)=0,"",INDEX('Smelter Look-up'!$A:$A,MATCH($A300,'Smelter Look-up'!$E:$E,0)))</f>
        <v>Gold</v>
      </c>
      <c r="C300" s="256" t="str">
        <f ca="1">IF(LEN(A300)=0,"",INDEX('Smelter Look-up'!$C:$C,MATCH($A300,'Smelter Look-up'!$E:$E,0)))</f>
        <v>Universal Precious Metals Refining Zambia</v>
      </c>
      <c r="D300" s="250"/>
      <c r="E300" s="250" t="str">
        <f ca="1">IF(ISERROR($V300),"",OFFSET('Smelter Look-up'!$D$4,$V300-4,0)&amp;"")</f>
        <v>ZAMBIA</v>
      </c>
      <c r="F300" s="250" t="str">
        <f ca="1">IF(ISERROR($V300),"",OFFSET('Smelter Look-up'!$E$4,$V300-4,0))</f>
        <v>CID002854</v>
      </c>
      <c r="G300" s="250" t="str">
        <f ca="1">IF(C300=$X$4,"Enter smelter details", IF(ISERROR($V300),"",OFFSET('Smelter Look-up'!$F$4,$V300-4,0)))</f>
        <v>CFSI</v>
      </c>
      <c r="H300" s="251">
        <f ca="1">IF(ISERROR($V300),"",OFFSET('Smelter Look-up'!$G$4,$V300-4,0))</f>
        <v>0</v>
      </c>
      <c r="I300" s="252" t="str">
        <f ca="1">IF(ISERROR($V300),"",OFFSET('Smelter Look-up'!$H$4,$V300-4,0))</f>
        <v>Lusaka</v>
      </c>
      <c r="J300" s="252" t="str">
        <f ca="1">IF(ISERROR($V300),"",OFFSET('Smelter Look-up'!$I$4,$V300-4,0))</f>
        <v>Lusaka</v>
      </c>
      <c r="K300" s="254"/>
      <c r="L300" s="254"/>
      <c r="M300" s="254"/>
      <c r="N300" s="254"/>
      <c r="O300" s="254"/>
      <c r="P300" s="253"/>
      <c r="Q300" s="255"/>
      <c r="R300" s="250" t="str">
        <f ca="1">IF(ISERROR($V300),"",OFFSET('Smelter Look-up'!$C$4,$V300-4,0)&amp;"")</f>
        <v>Universal Precious Metals Refining Zambia</v>
      </c>
      <c r="S300" s="264" t="str">
        <f t="shared" ca="1" si="13"/>
        <v>ZM</v>
      </c>
      <c r="T300" s="264" t="str">
        <f ca="1">IF(B300="","",IF(ISERROR(MATCH($J300,SorP!$B$1:$B$6230,0)),"",INDIRECT("'SorP'!$A$"&amp;MATCH($J300,SorP!$B$1:$B$6230,0))))</f>
        <v>ZM-09</v>
      </c>
      <c r="U300" s="299"/>
      <c r="V300" s="300">
        <f ca="1">IF(C300="",NA(),MATCH($B300&amp;$C300,'Smelter Look-up'!$J:$J,0))</f>
        <v>255</v>
      </c>
      <c r="W300" s="301"/>
      <c r="X300" s="301">
        <f t="shared" ca="1" si="14"/>
        <v>0</v>
      </c>
      <c r="Y300" s="301"/>
      <c r="Z300" s="301"/>
      <c r="AB300" s="303" t="str">
        <f t="shared" ca="1" si="15"/>
        <v>GoldUniversal Precious Metals Refining Zambia</v>
      </c>
    </row>
    <row r="301" spans="1:28" s="302" customFormat="1" ht="38.25">
      <c r="A301" s="249" t="s">
        <v>3619</v>
      </c>
      <c r="B301" s="250" t="str">
        <f ca="1">IF(LEN(A301)=0,"",INDEX('Smelter Look-up'!$A:$A,MATCH($A301,'Smelter Look-up'!$E:$E,0)))</f>
        <v>Gold</v>
      </c>
      <c r="C301" s="256" t="str">
        <f ca="1">IF(LEN(A301)=0,"",INDEX('Smelter Look-up'!$C:$C,MATCH($A301,'Smelter Look-up'!$E:$E,0)))</f>
        <v>Modeltech Sdn Bhd</v>
      </c>
      <c r="D301" s="250"/>
      <c r="E301" s="250" t="str">
        <f ca="1">IF(ISERROR($V301),"",OFFSET('Smelter Look-up'!$D$4,$V301-4,0)&amp;"")</f>
        <v>MALAYSIA</v>
      </c>
      <c r="F301" s="250" t="str">
        <f ca="1">IF(ISERROR($V301),"",OFFSET('Smelter Look-up'!$E$4,$V301-4,0))</f>
        <v>CID002857</v>
      </c>
      <c r="G301" s="250" t="str">
        <f ca="1">IF(C301=$X$4,"Enter smelter details", IF(ISERROR($V301),"",OFFSET('Smelter Look-up'!$F$4,$V301-4,0)))</f>
        <v>CFSI</v>
      </c>
      <c r="H301" s="251">
        <f ca="1">IF(ISERROR($V301),"",OFFSET('Smelter Look-up'!$G$4,$V301-4,0))</f>
        <v>0</v>
      </c>
      <c r="I301" s="252" t="str">
        <f ca="1">IF(ISERROR($V301),"",OFFSET('Smelter Look-up'!$H$4,$V301-4,0))</f>
        <v>Kawasan Perindustrian Bukit Rambai</v>
      </c>
      <c r="J301" s="252" t="str">
        <f ca="1">IF(ISERROR($V301),"",OFFSET('Smelter Look-up'!$I$4,$V301-4,0))</f>
        <v>Melaka</v>
      </c>
      <c r="K301" s="254"/>
      <c r="L301" s="254"/>
      <c r="M301" s="254"/>
      <c r="N301" s="254"/>
      <c r="O301" s="254"/>
      <c r="P301" s="253"/>
      <c r="Q301" s="255"/>
      <c r="R301" s="250" t="str">
        <f ca="1">IF(ISERROR($V301),"",OFFSET('Smelter Look-up'!$C$4,$V301-4,0)&amp;"")</f>
        <v>Modeltech Sdn Bhd</v>
      </c>
      <c r="S301" s="264" t="str">
        <f t="shared" ca="1" si="13"/>
        <v>MY</v>
      </c>
      <c r="T301" s="264" t="str">
        <f ca="1">IF(B301="","",IF(ISERROR(MATCH($J301,SorP!$B$1:$B$6230,0)),"",INDIRECT("'SorP'!$A$"&amp;MATCH($J301,SorP!$B$1:$B$6230,0))))</f>
        <v>MY-04</v>
      </c>
      <c r="U301" s="299"/>
      <c r="V301" s="300">
        <f ca="1">IF(C301="",NA(),MATCH($B301&amp;$C301,'Smelter Look-up'!$J:$J,0))</f>
        <v>153</v>
      </c>
      <c r="W301" s="301"/>
      <c r="X301" s="301">
        <f t="shared" ca="1" si="14"/>
        <v>0</v>
      </c>
      <c r="Y301" s="301"/>
      <c r="Z301" s="301"/>
      <c r="AB301" s="303" t="str">
        <f t="shared" ca="1" si="15"/>
        <v>GoldModeltech Sdn Bhd</v>
      </c>
    </row>
    <row r="302" spans="1:28" s="302" customFormat="1" ht="38.25">
      <c r="A302" s="249" t="s">
        <v>3664</v>
      </c>
      <c r="B302" s="250" t="str">
        <f ca="1">IF(LEN(A302)=0,"",INDEX('Smelter Look-up'!$A:$A,MATCH($A302,'Smelter Look-up'!$E:$E,0)))</f>
        <v>Tin</v>
      </c>
      <c r="C302" s="256" t="str">
        <f ca="1">IF(LEN(A302)=0,"",INDEX('Smelter Look-up'!$C:$C,MATCH($A302,'Smelter Look-up'!$E:$E,0)))</f>
        <v>Modeltech Sdn Bhd</v>
      </c>
      <c r="D302" s="250"/>
      <c r="E302" s="250" t="str">
        <f ca="1">IF(ISERROR($V302),"",OFFSET('Smelter Look-up'!$D$4,$V302-4,0)&amp;"")</f>
        <v>MALAYSIA</v>
      </c>
      <c r="F302" s="250" t="str">
        <f ca="1">IF(ISERROR($V302),"",OFFSET('Smelter Look-up'!$E$4,$V302-4,0))</f>
        <v>CID002858</v>
      </c>
      <c r="G302" s="250" t="str">
        <f ca="1">IF(C302=$X$4,"Enter smelter details", IF(ISERROR($V302),"",OFFSET('Smelter Look-up'!$F$4,$V302-4,0)))</f>
        <v>CFSI</v>
      </c>
      <c r="H302" s="251">
        <f ca="1">IF(ISERROR($V302),"",OFFSET('Smelter Look-up'!$G$4,$V302-4,0))</f>
        <v>0</v>
      </c>
      <c r="I302" s="252" t="str">
        <f ca="1">IF(ISERROR($V302),"",OFFSET('Smelter Look-up'!$H$4,$V302-4,0))</f>
        <v>Kawasan Perindustrian Bukit Rambai</v>
      </c>
      <c r="J302" s="252" t="str">
        <f ca="1">IF(ISERROR($V302),"",OFFSET('Smelter Look-up'!$I$4,$V302-4,0))</f>
        <v>Melaka</v>
      </c>
      <c r="K302" s="254"/>
      <c r="L302" s="254"/>
      <c r="M302" s="254"/>
      <c r="N302" s="254"/>
      <c r="O302" s="254"/>
      <c r="P302" s="253"/>
      <c r="Q302" s="255"/>
      <c r="R302" s="250" t="str">
        <f ca="1">IF(ISERROR($V302),"",OFFSET('Smelter Look-up'!$C$4,$V302-4,0)&amp;"")</f>
        <v>Modeltech Sdn Bhd</v>
      </c>
      <c r="S302" s="264" t="str">
        <f t="shared" ca="1" si="13"/>
        <v>MY</v>
      </c>
      <c r="T302" s="264" t="str">
        <f ca="1">IF(B302="","",IF(ISERROR(MATCH($J302,SorP!$B$1:$B$6230,0)),"",INDIRECT("'SorP'!$A$"&amp;MATCH($J302,SorP!$B$1:$B$6230,0))))</f>
        <v>MY-04</v>
      </c>
      <c r="U302" s="299"/>
      <c r="V302" s="300">
        <f ca="1">IF(C302="",NA(),MATCH($B302&amp;$C302,'Smelter Look-up'!$J:$J,0))</f>
        <v>427</v>
      </c>
      <c r="W302" s="301"/>
      <c r="X302" s="301">
        <f t="shared" ca="1" si="14"/>
        <v>0</v>
      </c>
      <c r="Y302" s="301"/>
      <c r="Z302" s="301"/>
      <c r="AB302" s="303" t="str">
        <f t="shared" ca="1" si="15"/>
        <v>TinModeltech Sdn Bhd</v>
      </c>
    </row>
    <row r="303" spans="1:28" s="302" customFormat="1" ht="63.75">
      <c r="A303" s="249" t="s">
        <v>3651</v>
      </c>
      <c r="B303" s="250" t="str">
        <f ca="1">IF(LEN(A303)=0,"",INDEX('Smelter Look-up'!$A:$A,MATCH($A303,'Smelter Look-up'!$E:$E,0)))</f>
        <v>Tin</v>
      </c>
      <c r="C303" s="256" t="str">
        <f ca="1">IF(LEN(A303)=0,"",INDEX('Smelter Look-up'!$C:$C,MATCH($A303,'Smelter Look-up'!$E:$E,0)))</f>
        <v>Gejiu Jinye Mineral Company</v>
      </c>
      <c r="D303" s="250"/>
      <c r="E303" s="250" t="str">
        <f ca="1">IF(ISERROR($V303),"",OFFSET('Smelter Look-up'!$D$4,$V303-4,0)&amp;"")</f>
        <v>CHINA</v>
      </c>
      <c r="F303" s="250" t="str">
        <f ca="1">IF(ISERROR($V303),"",OFFSET('Smelter Look-up'!$E$4,$V303-4,0))</f>
        <v>CID002859</v>
      </c>
      <c r="G303" s="250" t="str">
        <f ca="1">IF(C303=$X$4,"Enter smelter details", IF(ISERROR($V303),"",OFFSET('Smelter Look-up'!$F$4,$V303-4,0)))</f>
        <v>CFSI</v>
      </c>
      <c r="H303" s="251">
        <f ca="1">IF(ISERROR($V303),"",OFFSET('Smelter Look-up'!$G$4,$V303-4,0))</f>
        <v>0</v>
      </c>
      <c r="I303" s="252" t="str">
        <f ca="1">IF(ISERROR($V303),"",OFFSET('Smelter Look-up'!$H$4,$V303-4,0))</f>
        <v>Jijie</v>
      </c>
      <c r="J303" s="252" t="str">
        <f ca="1">IF(ISERROR($V303),"",OFFSET('Smelter Look-up'!$I$4,$V303-4,0))</f>
        <v>Yunnan</v>
      </c>
      <c r="K303" s="254"/>
      <c r="L303" s="254"/>
      <c r="M303" s="254"/>
      <c r="N303" s="254"/>
      <c r="O303" s="254"/>
      <c r="P303" s="253"/>
      <c r="Q303" s="255"/>
      <c r="R303" s="250" t="str">
        <f ca="1">IF(ISERROR($V303),"",OFFSET('Smelter Look-up'!$C$4,$V303-4,0)&amp;"")</f>
        <v>Gejiu Jinye Mineral Company</v>
      </c>
      <c r="S303" s="264" t="str">
        <f t="shared" ca="1" si="13"/>
        <v>CN</v>
      </c>
      <c r="T303" s="264" t="str">
        <f ca="1">IF(B303="","",IF(ISERROR(MATCH($J303,SorP!$B$1:$B$6230,0)),"",INDIRECT("'SorP'!$A$"&amp;MATCH($J303,SorP!$B$1:$B$6230,0))))</f>
        <v>CN-53</v>
      </c>
      <c r="U303" s="299"/>
      <c r="V303" s="300">
        <f ca="1">IF(C303="",NA(),MATCH($B303&amp;$C303,'Smelter Look-up'!$J:$J,0))</f>
        <v>389</v>
      </c>
      <c r="W303" s="301"/>
      <c r="X303" s="301">
        <f t="shared" ca="1" si="14"/>
        <v>0</v>
      </c>
      <c r="Y303" s="301"/>
      <c r="Z303" s="301"/>
      <c r="AB303" s="303" t="str">
        <f t="shared" ca="1" si="15"/>
        <v>TinGejiu Jinye Mineral Company</v>
      </c>
    </row>
    <row r="304" spans="1:28" s="302" customFormat="1" ht="38.25">
      <c r="A304" s="249" t="s">
        <v>3598</v>
      </c>
      <c r="B304" s="250" t="str">
        <f ca="1">IF(LEN(A304)=0,"",INDEX('Smelter Look-up'!$A:$A,MATCH($A304,'Smelter Look-up'!$E:$E,0)))</f>
        <v>Gold</v>
      </c>
      <c r="C304" s="256" t="str">
        <f ca="1">IF(LEN(A304)=0,"",INDEX('Smelter Look-up'!$C:$C,MATCH($A304,'Smelter Look-up'!$E:$E,0)))</f>
        <v>Bangalore Refinery</v>
      </c>
      <c r="D304" s="250"/>
      <c r="E304" s="250" t="str">
        <f ca="1">IF(ISERROR($V304),"",OFFSET('Smelter Look-up'!$D$4,$V304-4,0)&amp;"")</f>
        <v>INDIA</v>
      </c>
      <c r="F304" s="250" t="str">
        <f ca="1">IF(ISERROR($V304),"",OFFSET('Smelter Look-up'!$E$4,$V304-4,0))</f>
        <v>CID002863</v>
      </c>
      <c r="G304" s="250" t="str">
        <f ca="1">IF(C304=$X$4,"Enter smelter details", IF(ISERROR($V304),"",OFFSET('Smelter Look-up'!$F$4,$V304-4,0)))</f>
        <v>CFSI</v>
      </c>
      <c r="H304" s="251">
        <f ca="1">IF(ISERROR($V304),"",OFFSET('Smelter Look-up'!$G$4,$V304-4,0))</f>
        <v>0</v>
      </c>
      <c r="I304" s="252" t="str">
        <f ca="1">IF(ISERROR($V304),"",OFFSET('Smelter Look-up'!$H$4,$V304-4,0))</f>
        <v>Bangalore</v>
      </c>
      <c r="J304" s="252" t="str">
        <f ca="1">IF(ISERROR($V304),"",OFFSET('Smelter Look-up'!$I$4,$V304-4,0))</f>
        <v>Karnataka</v>
      </c>
      <c r="K304" s="254"/>
      <c r="L304" s="254"/>
      <c r="M304" s="254"/>
      <c r="N304" s="254"/>
      <c r="O304" s="254"/>
      <c r="P304" s="253"/>
      <c r="Q304" s="255"/>
      <c r="R304" s="250" t="str">
        <f ca="1">IF(ISERROR($V304),"",OFFSET('Smelter Look-up'!$C$4,$V304-4,0)&amp;"")</f>
        <v>Bangalore Refinery</v>
      </c>
      <c r="S304" s="264" t="str">
        <f t="shared" ca="1" si="13"/>
        <v>IN</v>
      </c>
      <c r="T304" s="264" t="str">
        <f ca="1">IF(B304="","",IF(ISERROR(MATCH($J304,SorP!$B$1:$B$6230,0)),"",INDIRECT("'SorP'!$A$"&amp;MATCH($J304,SorP!$B$1:$B$6230,0))))</f>
        <v>IN-KA</v>
      </c>
      <c r="U304" s="299"/>
      <c r="V304" s="300">
        <f ca="1">IF(C304="",NA(),MATCH($B304&amp;$C304,'Smelter Look-up'!$J:$J,0))</f>
        <v>32</v>
      </c>
      <c r="W304" s="301"/>
      <c r="X304" s="301">
        <f t="shared" ca="1" si="14"/>
        <v>0</v>
      </c>
      <c r="Y304" s="301"/>
      <c r="Z304" s="301"/>
      <c r="AB304" s="303" t="str">
        <f t="shared" ca="1" si="15"/>
        <v>GoldBangalore Refinery</v>
      </c>
    </row>
    <row r="305" spans="1:28" s="302" customFormat="1" ht="89.25">
      <c r="A305" s="249" t="s">
        <v>3952</v>
      </c>
      <c r="B305" s="250" t="str">
        <f ca="1">IF(LEN(A305)=0,"",INDEX('Smelter Look-up'!$A:$A,MATCH($A305,'Smelter Look-up'!$E:$E,0)))</f>
        <v>Gold</v>
      </c>
      <c r="C305" s="256" t="str">
        <f ca="1">IF(LEN(A305)=0,"",INDEX('Smelter Look-up'!$C:$C,MATCH($A305,'Smelter Look-up'!$E:$E,0)))</f>
        <v>Kyshtym Copper-Electrolytic Plant ZAO</v>
      </c>
      <c r="D305" s="250"/>
      <c r="E305" s="250" t="str">
        <f ca="1">IF(ISERROR($V305),"",OFFSET('Smelter Look-up'!$D$4,$V305-4,0)&amp;"")</f>
        <v>RUSSIAN FEDERATION</v>
      </c>
      <c r="F305" s="250" t="str">
        <f ca="1">IF(ISERROR($V305),"",OFFSET('Smelter Look-up'!$E$4,$V305-4,0))</f>
        <v>CID002865</v>
      </c>
      <c r="G305" s="250" t="str">
        <f ca="1">IF(C305=$X$4,"Enter smelter details", IF(ISERROR($V305),"",OFFSET('Smelter Look-up'!$F$4,$V305-4,0)))</f>
        <v>CFSI</v>
      </c>
      <c r="H305" s="251">
        <f ca="1">IF(ISERROR($V305),"",OFFSET('Smelter Look-up'!$G$4,$V305-4,0))</f>
        <v>0</v>
      </c>
      <c r="I305" s="252" t="str">
        <f ca="1">IF(ISERROR($V305),"",OFFSET('Smelter Look-up'!$H$4,$V305-4,0))</f>
        <v>Kyshtym</v>
      </c>
      <c r="J305" s="252" t="str">
        <f ca="1">IF(ISERROR($V305),"",OFFSET('Smelter Look-up'!$I$4,$V305-4,0))</f>
        <v>Chelyabinskaya oblast'</v>
      </c>
      <c r="K305" s="254"/>
      <c r="L305" s="254"/>
      <c r="M305" s="254"/>
      <c r="N305" s="254"/>
      <c r="O305" s="254"/>
      <c r="P305" s="253"/>
      <c r="Q305" s="255"/>
      <c r="R305" s="250" t="str">
        <f ca="1">IF(ISERROR($V305),"",OFFSET('Smelter Look-up'!$C$4,$V305-4,0)&amp;"")</f>
        <v>Kyshtym Copper-Electrolytic Plant ZAO</v>
      </c>
      <c r="S305" s="264" t="str">
        <f t="shared" ca="1" si="13"/>
        <v>RU</v>
      </c>
      <c r="T305" s="264" t="str">
        <f ca="1">IF(B305="","",IF(ISERROR(MATCH($J305,SorP!$B$1:$B$6230,0)),"",INDIRECT("'SorP'!$A$"&amp;MATCH($J305,SorP!$B$1:$B$6230,0))))</f>
        <v>RU-CHE</v>
      </c>
      <c r="U305" s="299"/>
      <c r="V305" s="300">
        <f ca="1">IF(C305="",NA(),MATCH($B305&amp;$C305,'Smelter Look-up'!$J:$J,0))</f>
        <v>121</v>
      </c>
      <c r="W305" s="301"/>
      <c r="X305" s="301">
        <f t="shared" ca="1" si="14"/>
        <v>0</v>
      </c>
      <c r="Y305" s="301"/>
      <c r="Z305" s="301"/>
      <c r="AB305" s="303" t="str">
        <f t="shared" ca="1" si="15"/>
        <v>GoldKyshtym Copper-Electrolytic Plant ZAO</v>
      </c>
    </row>
    <row r="306" spans="1:28" s="302" customFormat="1" ht="63.75">
      <c r="A306" s="249" t="s">
        <v>3842</v>
      </c>
      <c r="B306" s="250" t="str">
        <f ca="1">IF(LEN(A306)=0,"",INDEX('Smelter Look-up'!$A:$A,MATCH($A306,'Smelter Look-up'!$E:$E,0)))</f>
        <v>Gold</v>
      </c>
      <c r="C306" s="256" t="str">
        <f ca="1">IF(LEN(A306)=0,"",INDEX('Smelter Look-up'!$C:$C,MATCH($A306,'Smelter Look-up'!$E:$E,0)))</f>
        <v>Morris and Watson Gold Coast</v>
      </c>
      <c r="D306" s="250"/>
      <c r="E306" s="250" t="str">
        <f ca="1">IF(ISERROR($V306),"",OFFSET('Smelter Look-up'!$D$4,$V306-4,0)&amp;"")</f>
        <v>AUSTRALIA</v>
      </c>
      <c r="F306" s="250" t="str">
        <f ca="1">IF(ISERROR($V306),"",OFFSET('Smelter Look-up'!$E$4,$V306-4,0))</f>
        <v>CID002866</v>
      </c>
      <c r="G306" s="250" t="str">
        <f ca="1">IF(C306=$X$4,"Enter smelter details", IF(ISERROR($V306),"",OFFSET('Smelter Look-up'!$F$4,$V306-4,0)))</f>
        <v>CFSI</v>
      </c>
      <c r="H306" s="251">
        <f ca="1">IF(ISERROR($V306),"",OFFSET('Smelter Look-up'!$G$4,$V306-4,0))</f>
        <v>0</v>
      </c>
      <c r="I306" s="252" t="str">
        <f ca="1">IF(ISERROR($V306),"",OFFSET('Smelter Look-up'!$H$4,$V306-4,0))</f>
        <v>Gold Coast</v>
      </c>
      <c r="J306" s="252" t="str">
        <f ca="1">IF(ISERROR($V306),"",OFFSET('Smelter Look-up'!$I$4,$V306-4,0))</f>
        <v>Queensland</v>
      </c>
      <c r="K306" s="254"/>
      <c r="L306" s="254"/>
      <c r="M306" s="254"/>
      <c r="N306" s="254"/>
      <c r="O306" s="254"/>
      <c r="P306" s="253"/>
      <c r="Q306" s="255"/>
      <c r="R306" s="250" t="str">
        <f ca="1">IF(ISERROR($V306),"",OFFSET('Smelter Look-up'!$C$4,$V306-4,0)&amp;"")</f>
        <v>Morris and Watson Gold Coast</v>
      </c>
      <c r="S306" s="264" t="str">
        <f t="shared" ca="1" si="13"/>
        <v>AU</v>
      </c>
      <c r="T306" s="264" t="str">
        <f ca="1">IF(B306="","",IF(ISERROR(MATCH($J306,SorP!$B$1:$B$6230,0)),"",INDIRECT("'SorP'!$A$"&amp;MATCH($J306,SorP!$B$1:$B$6230,0))))</f>
        <v>AU-QLD</v>
      </c>
      <c r="U306" s="299"/>
      <c r="V306" s="300">
        <f ca="1">IF(C306="",NA(),MATCH($B306&amp;$C306,'Smelter Look-up'!$J:$J,0))</f>
        <v>155</v>
      </c>
      <c r="W306" s="301"/>
      <c r="X306" s="301">
        <f t="shared" ca="1" si="14"/>
        <v>0</v>
      </c>
      <c r="Y306" s="301"/>
      <c r="Z306" s="301"/>
      <c r="AB306" s="303" t="str">
        <f t="shared" ca="1" si="15"/>
        <v>GoldMorris and Watson Gold Coast</v>
      </c>
    </row>
    <row r="307" spans="1:28" s="302" customFormat="1" ht="89.25">
      <c r="A307" s="249" t="s">
        <v>3837</v>
      </c>
      <c r="B307" s="250" t="str">
        <f ca="1">IF(LEN(A307)=0,"",INDEX('Smelter Look-up'!$A:$A,MATCH($A307,'Smelter Look-up'!$E:$E,0)))</f>
        <v>Gold</v>
      </c>
      <c r="C307" s="256" t="str">
        <f ca="1">IF(LEN(A307)=0,"",INDEX('Smelter Look-up'!$C:$C,MATCH($A307,'Smelter Look-up'!$E:$E,0)))</f>
        <v>Degussa Sonne / Mond Goldhandel GmbH</v>
      </c>
      <c r="D307" s="250"/>
      <c r="E307" s="250" t="str">
        <f ca="1">IF(ISERROR($V307),"",OFFSET('Smelter Look-up'!$D$4,$V307-4,0)&amp;"")</f>
        <v>GERMANY</v>
      </c>
      <c r="F307" s="250" t="str">
        <f ca="1">IF(ISERROR($V307),"",OFFSET('Smelter Look-up'!$E$4,$V307-4,0))</f>
        <v>CID002867</v>
      </c>
      <c r="G307" s="250" t="str">
        <f ca="1">IF(C307=$X$4,"Enter smelter details", IF(ISERROR($V307),"",OFFSET('Smelter Look-up'!$F$4,$V307-4,0)))</f>
        <v>CFSI</v>
      </c>
      <c r="H307" s="251">
        <f ca="1">IF(ISERROR($V307),"",OFFSET('Smelter Look-up'!$G$4,$V307-4,0))</f>
        <v>0</v>
      </c>
      <c r="I307" s="252" t="str">
        <f ca="1">IF(ISERROR($V307),"",OFFSET('Smelter Look-up'!$H$4,$V307-4,0))</f>
        <v>Pforzheim</v>
      </c>
      <c r="J307" s="252" t="str">
        <f ca="1">IF(ISERROR($V307),"",OFFSET('Smelter Look-up'!$I$4,$V307-4,0))</f>
        <v>Baden-Württemberg</v>
      </c>
      <c r="K307" s="254"/>
      <c r="L307" s="254"/>
      <c r="M307" s="254"/>
      <c r="N307" s="254"/>
      <c r="O307" s="254"/>
      <c r="P307" s="253"/>
      <c r="Q307" s="255"/>
      <c r="R307" s="250" t="str">
        <f ca="1">IF(ISERROR($V307),"",OFFSET('Smelter Look-up'!$C$4,$V307-4,0)&amp;"")</f>
        <v>Degussa Sonne / Mond Goldhandel GmbH</v>
      </c>
      <c r="S307" s="264" t="str">
        <f t="shared" ca="1" si="13"/>
        <v>DE</v>
      </c>
      <c r="T307" s="264" t="str">
        <f ca="1">IF(B307="","",IF(ISERROR(MATCH($J307,SorP!$B$1:$B$6230,0)),"",INDIRECT("'SorP'!$A$"&amp;MATCH($J307,SorP!$B$1:$B$6230,0))))</f>
        <v>DE-BW</v>
      </c>
      <c r="U307" s="299"/>
      <c r="V307" s="300">
        <f ca="1">IF(C307="",NA(),MATCH($B307&amp;$C307,'Smelter Look-up'!$J:$J,0))</f>
        <v>53</v>
      </c>
      <c r="W307" s="301"/>
      <c r="X307" s="301">
        <f t="shared" ca="1" si="14"/>
        <v>0</v>
      </c>
      <c r="Y307" s="301"/>
      <c r="Z307" s="301"/>
      <c r="AB307" s="303" t="str">
        <f t="shared" ca="1" si="15"/>
        <v>GoldDegussa Sonne / Mond Goldhandel GmbH</v>
      </c>
    </row>
    <row r="308" spans="1:28" s="302" customFormat="1" ht="76.5">
      <c r="A308" s="249" t="s">
        <v>3851</v>
      </c>
      <c r="B308" s="250" t="str">
        <f ca="1">IF(LEN(A308)=0,"",INDEX('Smelter Look-up'!$A:$A,MATCH($A308,'Smelter Look-up'!$E:$E,0)))</f>
        <v>Tin</v>
      </c>
      <c r="C308" s="256" t="str">
        <f ca="1">IF(LEN(A308)=0,"",INDEX('Smelter Look-up'!$C:$C,MATCH($A308,'Smelter Look-up'!$E:$E,0)))</f>
        <v>PT Lautan Harmonis Sejahtera</v>
      </c>
      <c r="D308" s="250"/>
      <c r="E308" s="250" t="str">
        <f ca="1">IF(ISERROR($V308),"",OFFSET('Smelter Look-up'!$D$4,$V308-4,0)&amp;"")</f>
        <v>INDONESIA</v>
      </c>
      <c r="F308" s="250" t="str">
        <f ca="1">IF(ISERROR($V308),"",OFFSET('Smelter Look-up'!$E$4,$V308-4,0))</f>
        <v>CID002870</v>
      </c>
      <c r="G308" s="250" t="str">
        <f ca="1">IF(C308=$X$4,"Enter smelter details", IF(ISERROR($V308),"",OFFSET('Smelter Look-up'!$F$4,$V308-4,0)))</f>
        <v>CFSI</v>
      </c>
      <c r="H308" s="251">
        <f ca="1">IF(ISERROR($V308),"",OFFSET('Smelter Look-up'!$G$4,$V308-4,0))</f>
        <v>0</v>
      </c>
      <c r="I308" s="252" t="str">
        <f ca="1">IF(ISERROR($V308),"",OFFSET('Smelter Look-up'!$H$4,$V308-4,0))</f>
        <v>Pasir Putih</v>
      </c>
      <c r="J308" s="252" t="str">
        <f ca="1">IF(ISERROR($V308),"",OFFSET('Smelter Look-up'!$I$4,$V308-4,0))</f>
        <v>Kepulauan Bangka Belitung</v>
      </c>
      <c r="K308" s="254"/>
      <c r="L308" s="254"/>
      <c r="M308" s="254"/>
      <c r="N308" s="254"/>
      <c r="O308" s="254"/>
      <c r="P308" s="253"/>
      <c r="Q308" s="255"/>
      <c r="R308" s="250" t="str">
        <f ca="1">IF(ISERROR($V308),"",OFFSET('Smelter Look-up'!$C$4,$V308-4,0)&amp;"")</f>
        <v>PT Lautan Harmonis Sejahtera</v>
      </c>
      <c r="S308" s="264" t="str">
        <f t="shared" ca="1" si="13"/>
        <v>ID</v>
      </c>
      <c r="T308" s="264" t="str">
        <f ca="1">IF(B308="","",IF(ISERROR(MATCH($J308,SorP!$B$1:$B$6230,0)),"",INDIRECT("'SorP'!$A$"&amp;MATCH($J308,SorP!$B$1:$B$6230,0))))</f>
        <v>ID-BB</v>
      </c>
      <c r="U308" s="299"/>
      <c r="V308" s="300">
        <f ca="1">IF(C308="",NA(),MATCH($B308&amp;$C308,'Smelter Look-up'!$J:$J,0))</f>
        <v>454</v>
      </c>
      <c r="W308" s="301"/>
      <c r="X308" s="301">
        <f t="shared" ca="1" si="14"/>
        <v>0</v>
      </c>
      <c r="Y308" s="301"/>
      <c r="Z308" s="301"/>
      <c r="AB308" s="303" t="str">
        <f t="shared" ca="1" si="15"/>
        <v>TinPT Lautan Harmonis Sejahtera</v>
      </c>
    </row>
    <row r="309" spans="1:28" s="302" customFormat="1" ht="38.25">
      <c r="A309" s="249" t="s">
        <v>3844</v>
      </c>
      <c r="B309" s="250" t="str">
        <f ca="1">IF(LEN(A309)=0,"",INDEX('Smelter Look-up'!$A:$A,MATCH($A309,'Smelter Look-up'!$E:$E,0)))</f>
        <v>Gold</v>
      </c>
      <c r="C309" s="256" t="str">
        <f ca="1">IF(LEN(A309)=0,"",INDEX('Smelter Look-up'!$C:$C,MATCH($A309,'Smelter Look-up'!$E:$E,0)))</f>
        <v>Pease &amp; Curren</v>
      </c>
      <c r="D309" s="250"/>
      <c r="E309" s="250" t="str">
        <f ca="1">IF(ISERROR($V309),"",OFFSET('Smelter Look-up'!$D$4,$V309-4,0)&amp;"")</f>
        <v>UNITED STATES OF AMERICA</v>
      </c>
      <c r="F309" s="250" t="str">
        <f ca="1">IF(ISERROR($V309),"",OFFSET('Smelter Look-up'!$E$4,$V309-4,0))</f>
        <v>CID002872</v>
      </c>
      <c r="G309" s="250" t="str">
        <f ca="1">IF(C309=$X$4,"Enter smelter details", IF(ISERROR($V309),"",OFFSET('Smelter Look-up'!$F$4,$V309-4,0)))</f>
        <v>CFSI</v>
      </c>
      <c r="H309" s="251">
        <f ca="1">IF(ISERROR($V309),"",OFFSET('Smelter Look-up'!$G$4,$V309-4,0))</f>
        <v>0</v>
      </c>
      <c r="I309" s="252" t="str">
        <f ca="1">IF(ISERROR($V309),"",OFFSET('Smelter Look-up'!$H$4,$V309-4,0))</f>
        <v>Warwick</v>
      </c>
      <c r="J309" s="252" t="str">
        <f ca="1">IF(ISERROR($V309),"",OFFSET('Smelter Look-up'!$I$4,$V309-4,0))</f>
        <v>Rhode Island</v>
      </c>
      <c r="K309" s="254"/>
      <c r="L309" s="254"/>
      <c r="M309" s="254"/>
      <c r="N309" s="254"/>
      <c r="O309" s="254"/>
      <c r="P309" s="253"/>
      <c r="Q309" s="255"/>
      <c r="R309" s="250" t="str">
        <f ca="1">IF(ISERROR($V309),"",OFFSET('Smelter Look-up'!$C$4,$V309-4,0)&amp;"")</f>
        <v>Pease &amp; Curren</v>
      </c>
      <c r="S309" s="264" t="str">
        <f t="shared" ca="1" si="13"/>
        <v>US</v>
      </c>
      <c r="T309" s="264" t="str">
        <f ca="1">IF(B309="","",IF(ISERROR(MATCH($J309,SorP!$B$1:$B$6230,0)),"",INDIRECT("'SorP'!$A$"&amp;MATCH($J309,SorP!$B$1:$B$6230,0))))</f>
        <v>US-RI</v>
      </c>
      <c r="U309" s="299"/>
      <c r="V309" s="300">
        <f ca="1">IF(C309="",NA(),MATCH($B309&amp;$C309,'Smelter Look-up'!$J:$J,0))</f>
        <v>174</v>
      </c>
      <c r="W309" s="301"/>
      <c r="X309" s="301">
        <f t="shared" ca="1" si="14"/>
        <v>0</v>
      </c>
      <c r="Y309" s="301"/>
      <c r="Z309" s="301"/>
      <c r="AB309" s="303" t="str">
        <f t="shared" ca="1" si="15"/>
        <v>GoldPease &amp; Curren</v>
      </c>
    </row>
    <row r="310" spans="1:28" s="302" customFormat="1" ht="63.75">
      <c r="A310" s="249" t="s">
        <v>3860</v>
      </c>
      <c r="B310" s="250" t="str">
        <f ca="1">IF(LEN(A310)=0,"",INDEX('Smelter Look-up'!$A:$A,MATCH($A310,'Smelter Look-up'!$E:$E,0)))</f>
        <v>Gold</v>
      </c>
      <c r="C310" s="256" t="str">
        <f ca="1">IF(LEN(A310)=0,"",INDEX('Smelter Look-up'!$C:$C,MATCH($A310,'Smelter Look-up'!$E:$E,0)))</f>
        <v>SungEel HiMetal Co., Ltd.</v>
      </c>
      <c r="D310" s="250"/>
      <c r="E310" s="250" t="str">
        <f ca="1">IF(ISERROR($V310),"",OFFSET('Smelter Look-up'!$D$4,$V310-4,0)&amp;"")</f>
        <v>KOREA, REPUBLIC OF</v>
      </c>
      <c r="F310" s="250" t="str">
        <f ca="1">IF(ISERROR($V310),"",OFFSET('Smelter Look-up'!$E$4,$V310-4,0))</f>
        <v>CID002918</v>
      </c>
      <c r="G310" s="250" t="str">
        <f ca="1">IF(C310=$X$4,"Enter smelter details", IF(ISERROR($V310),"",OFFSET('Smelter Look-up'!$F$4,$V310-4,0)))</f>
        <v>CFSI</v>
      </c>
      <c r="H310" s="251">
        <f ca="1">IF(ISERROR($V310),"",OFFSET('Smelter Look-up'!$G$4,$V310-4,0))</f>
        <v>0</v>
      </c>
      <c r="I310" s="252" t="str">
        <f ca="1">IF(ISERROR($V310),"",OFFSET('Smelter Look-up'!$H$4,$V310-4,0))</f>
        <v>Gunsan-si</v>
      </c>
      <c r="J310" s="252" t="str">
        <f ca="1">IF(ISERROR($V310),"",OFFSET('Smelter Look-up'!$I$4,$V310-4,0))</f>
        <v>Jeollabuk-do</v>
      </c>
      <c r="K310" s="254"/>
      <c r="L310" s="254"/>
      <c r="M310" s="254"/>
      <c r="N310" s="254"/>
      <c r="O310" s="254"/>
      <c r="P310" s="253"/>
      <c r="Q310" s="255"/>
      <c r="R310" s="250" t="str">
        <f ca="1">IF(ISERROR($V310),"",OFFSET('Smelter Look-up'!$C$4,$V310-4,0)&amp;"")</f>
        <v>SungEel HiMetal Co., Ltd.</v>
      </c>
      <c r="S310" s="264" t="str">
        <f t="shared" ca="1" si="13"/>
        <v>KR</v>
      </c>
      <c r="T310" s="264" t="str">
        <f ca="1">IF(B310="","",IF(ISERROR(MATCH($J310,SorP!$B$1:$B$6230,0)),"",INDIRECT("'SorP'!$A$"&amp;MATCH($J310,SorP!$B$1:$B$6230,0))))</f>
        <v>KR-45</v>
      </c>
      <c r="U310" s="299"/>
      <c r="V310" s="300">
        <f ca="1">IF(C310="",NA(),MATCH($B310&amp;$C310,'Smelter Look-up'!$J:$J,0))</f>
        <v>227</v>
      </c>
      <c r="W310" s="301"/>
      <c r="X310" s="301">
        <f t="shared" ca="1" si="14"/>
        <v>0</v>
      </c>
      <c r="Y310" s="301"/>
      <c r="Z310" s="301"/>
      <c r="AB310" s="303" t="str">
        <f t="shared" ca="1" si="15"/>
        <v>GoldSungEel HiMetal Co., Ltd.</v>
      </c>
    </row>
    <row r="311" spans="1:28" s="302" customFormat="1" ht="89.25">
      <c r="A311" s="249" t="s">
        <v>3960</v>
      </c>
      <c r="B311" s="250" t="str">
        <f ca="1">IF(LEN(A311)=0,"",INDEX('Smelter Look-up'!$A:$A,MATCH($A311,'Smelter Look-up'!$E:$E,0)))</f>
        <v>Gold</v>
      </c>
      <c r="C311" s="256" t="str">
        <f ca="1">IF(LEN(A311)=0,"",INDEX('Smelter Look-up'!$C:$C,MATCH($A311,'Smelter Look-up'!$E:$E,0)))</f>
        <v>Planta Recuperadora de Metales SpA</v>
      </c>
      <c r="D311" s="250"/>
      <c r="E311" s="250" t="str">
        <f ca="1">IF(ISERROR($V311),"",OFFSET('Smelter Look-up'!$D$4,$V311-4,0)&amp;"")</f>
        <v>CHILE</v>
      </c>
      <c r="F311" s="250" t="str">
        <f ca="1">IF(ISERROR($V311),"",OFFSET('Smelter Look-up'!$E$4,$V311-4,0))</f>
        <v>CID002919</v>
      </c>
      <c r="G311" s="250" t="str">
        <f ca="1">IF(C311=$X$4,"Enter smelter details", IF(ISERROR($V311),"",OFFSET('Smelter Look-up'!$F$4,$V311-4,0)))</f>
        <v>CFSI</v>
      </c>
      <c r="H311" s="251">
        <f ca="1">IF(ISERROR($V311),"",OFFSET('Smelter Look-up'!$G$4,$V311-4,0))</f>
        <v>0</v>
      </c>
      <c r="I311" s="252" t="str">
        <f ca="1">IF(ISERROR($V311),"",OFFSET('Smelter Look-up'!$H$4,$V311-4,0))</f>
        <v>Mejillones</v>
      </c>
      <c r="J311" s="252" t="str">
        <f ca="1">IF(ISERROR($V311),"",OFFSET('Smelter Look-up'!$I$4,$V311-4,0))</f>
        <v>Antofagasta</v>
      </c>
      <c r="K311" s="254"/>
      <c r="L311" s="254"/>
      <c r="M311" s="254"/>
      <c r="N311" s="254"/>
      <c r="O311" s="254"/>
      <c r="P311" s="253"/>
      <c r="Q311" s="255"/>
      <c r="R311" s="250" t="str">
        <f ca="1">IF(ISERROR($V311),"",OFFSET('Smelter Look-up'!$C$4,$V311-4,0)&amp;"")</f>
        <v>Planta Recuperadora de Metales SpA</v>
      </c>
      <c r="S311" s="264" t="str">
        <f t="shared" ca="1" si="13"/>
        <v>CL</v>
      </c>
      <c r="T311" s="264" t="str">
        <f ca="1">IF(B311="","",IF(ISERROR(MATCH($J311,SorP!$B$1:$B$6230,0)),"",INDIRECT("'SorP'!$A$"&amp;MATCH($J311,SorP!$B$1:$B$6230,0))))</f>
        <v>CL-AN</v>
      </c>
      <c r="U311" s="299"/>
      <c r="V311" s="300">
        <f ca="1">IF(C311="",NA(),MATCH($B311&amp;$C311,'Smelter Look-up'!$J:$J,0))</f>
        <v>178</v>
      </c>
      <c r="W311" s="301"/>
      <c r="X311" s="301">
        <f t="shared" ca="1" si="14"/>
        <v>0</v>
      </c>
      <c r="Y311" s="301"/>
      <c r="Z311" s="301"/>
      <c r="AB311" s="303" t="str">
        <f t="shared" ca="1" si="15"/>
        <v>GoldPlanta Recuperadora de Metales SpA</v>
      </c>
    </row>
    <row r="312" spans="1:28" s="302" customFormat="1" ht="38.25">
      <c r="A312" s="249" t="s">
        <v>3964</v>
      </c>
      <c r="B312" s="250" t="str">
        <f ca="1">IF(LEN(A312)=0,"",INDEX('Smelter Look-up'!$A:$A,MATCH($A312,'Smelter Look-up'!$E:$E,0)))</f>
        <v>Gold</v>
      </c>
      <c r="C312" s="256" t="str">
        <f ca="1">IF(LEN(A312)=0,"",INDEX('Smelter Look-up'!$C:$C,MATCH($A312,'Smelter Look-up'!$E:$E,0)))</f>
        <v>Safimet S.p.A</v>
      </c>
      <c r="D312" s="250"/>
      <c r="E312" s="250" t="str">
        <f ca="1">IF(ISERROR($V312),"",OFFSET('Smelter Look-up'!$D$4,$V312-4,0)&amp;"")</f>
        <v>ITALY</v>
      </c>
      <c r="F312" s="250" t="str">
        <f ca="1">IF(ISERROR($V312),"",OFFSET('Smelter Look-up'!$E$4,$V312-4,0))</f>
        <v>CID002973</v>
      </c>
      <c r="G312" s="250" t="str">
        <f ca="1">IF(C312=$X$4,"Enter smelter details", IF(ISERROR($V312),"",OFFSET('Smelter Look-up'!$F$4,$V312-4,0)))</f>
        <v>CFSI</v>
      </c>
      <c r="H312" s="251">
        <f ca="1">IF(ISERROR($V312),"",OFFSET('Smelter Look-up'!$G$4,$V312-4,0))</f>
        <v>0</v>
      </c>
      <c r="I312" s="252" t="str">
        <f ca="1">IF(ISERROR($V312),"",OFFSET('Smelter Look-up'!$H$4,$V312-4,0))</f>
        <v>Arezzo</v>
      </c>
      <c r="J312" s="252" t="str">
        <f ca="1">IF(ISERROR($V312),"",OFFSET('Smelter Look-up'!$I$4,$V312-4,0))</f>
        <v>Toscana</v>
      </c>
      <c r="K312" s="254"/>
      <c r="L312" s="254"/>
      <c r="M312" s="254"/>
      <c r="N312" s="254"/>
      <c r="O312" s="254"/>
      <c r="P312" s="253"/>
      <c r="Q312" s="255"/>
      <c r="R312" s="250" t="str">
        <f ca="1">IF(ISERROR($V312),"",OFFSET('Smelter Look-up'!$C$4,$V312-4,0)&amp;"")</f>
        <v>Safimet S.p.A</v>
      </c>
      <c r="S312" s="264" t="str">
        <f t="shared" ca="1" si="13"/>
        <v>IT</v>
      </c>
      <c r="T312" s="264" t="str">
        <f ca="1">IF(B312="","",IF(ISERROR(MATCH($J312,SorP!$B$1:$B$6230,0)),"",INDIRECT("'SorP'!$A$"&amp;MATCH($J312,SorP!$B$1:$B$6230,0))))</f>
        <v>IT-52</v>
      </c>
      <c r="U312" s="299"/>
      <c r="V312" s="300">
        <f ca="1">IF(C312="",NA(),MATCH($B312&amp;$C312,'Smelter Look-up'!$J:$J,0))</f>
        <v>192</v>
      </c>
      <c r="W312" s="301"/>
      <c r="X312" s="301">
        <f t="shared" ca="1" si="14"/>
        <v>0</v>
      </c>
      <c r="Y312" s="301"/>
      <c r="Z312" s="301"/>
      <c r="AB312" s="303" t="str">
        <f t="shared" ca="1" si="15"/>
        <v>GoldSafimet S.p.A</v>
      </c>
    </row>
    <row r="313" spans="1:28" s="302" customFormat="1" ht="165.75">
      <c r="A313" s="249" t="s">
        <v>3966</v>
      </c>
      <c r="B313" s="250" t="str">
        <f ca="1">IF(LEN(A313)=0,"",INDEX('Smelter Look-up'!$A:$A,MATCH($A313,'Smelter Look-up'!$E:$E,0)))</f>
        <v>Gold</v>
      </c>
      <c r="C313" s="256" t="str">
        <f ca="1">IF(LEN(A313)=0,"",INDEX('Smelter Look-up'!$C:$C,MATCH($A313,'Smelter Look-up'!$E:$E,0)))</f>
        <v>State Research Institute Center for Physical Sciences and Technology</v>
      </c>
      <c r="D313" s="250"/>
      <c r="E313" s="250" t="str">
        <f ca="1">IF(ISERROR($V313),"",OFFSET('Smelter Look-up'!$D$4,$V313-4,0)&amp;"")</f>
        <v>LITHUANIA</v>
      </c>
      <c r="F313" s="250" t="str">
        <f ca="1">IF(ISERROR($V313),"",OFFSET('Smelter Look-up'!$E$4,$V313-4,0))</f>
        <v>CID003153</v>
      </c>
      <c r="G313" s="250" t="str">
        <f ca="1">IF(C313=$X$4,"Enter smelter details", IF(ISERROR($V313),"",OFFSET('Smelter Look-up'!$F$4,$V313-4,0)))</f>
        <v>CFSI</v>
      </c>
      <c r="H313" s="251">
        <f ca="1">IF(ISERROR($V313),"",OFFSET('Smelter Look-up'!$G$4,$V313-4,0))</f>
        <v>0</v>
      </c>
      <c r="I313" s="252" t="str">
        <f ca="1">IF(ISERROR($V313),"",OFFSET('Smelter Look-up'!$H$4,$V313-4,0))</f>
        <v>Vilnius</v>
      </c>
      <c r="J313" s="252" t="str">
        <f ca="1">IF(ISERROR($V313),"",OFFSET('Smelter Look-up'!$I$4,$V313-4,0))</f>
        <v>Vilnius</v>
      </c>
      <c r="K313" s="254"/>
      <c r="L313" s="254"/>
      <c r="M313" s="254"/>
      <c r="N313" s="254"/>
      <c r="O313" s="254"/>
      <c r="P313" s="253"/>
      <c r="Q313" s="255"/>
      <c r="R313" s="250" t="str">
        <f ca="1">IF(ISERROR($V313),"",OFFSET('Smelter Look-up'!$C$4,$V313-4,0)&amp;"")</f>
        <v>State Research Institute Center for Physical Sciences and Technology</v>
      </c>
      <c r="S313" s="264" t="str">
        <f t="shared" ca="1" si="13"/>
        <v>LT</v>
      </c>
      <c r="T313" s="264" t="str">
        <f ca="1">IF(B313="","",IF(ISERROR(MATCH($J313,SorP!$B$1:$B$6230,0)),"",INDIRECT("'SorP'!$A$"&amp;MATCH($J313,SorP!$B$1:$B$6230,0))))</f>
        <v>LT-58</v>
      </c>
      <c r="U313" s="299"/>
      <c r="V313" s="300">
        <f ca="1">IF(C313="",NA(),MATCH($B313&amp;$C313,'Smelter Look-up'!$J:$J,0))</f>
        <v>223</v>
      </c>
      <c r="W313" s="301"/>
      <c r="X313" s="301">
        <f t="shared" ca="1" si="14"/>
        <v>0</v>
      </c>
      <c r="Y313" s="301"/>
      <c r="Z313" s="301"/>
      <c r="AB313" s="303" t="str">
        <f t="shared" ca="1" si="15"/>
        <v>GoldState Research Institute Center for Physical Sciences and Technology</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61"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Emerson Automation Solutions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C. User defined [Specify in 'Description of scope']</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63.75">
      <c r="A6" s="107" t="str">
        <f ca="1">Declaration!B10</f>
        <v>Description of Scope: (*)</v>
      </c>
      <c r="B6" s="106" t="str">
        <f>Declaration!D10</f>
        <v>This report only includes information from suppliers from parts/components used to manufacture products sold to Emerson Appleton in calendar year 2017 based on Supplier Responses as of January 22 2018.</v>
      </c>
      <c r="C6" s="106" t="str">
        <f t="shared" ca="1" si="0"/>
        <v>Complete</v>
      </c>
      <c r="D6" s="112" t="str">
        <f>IF(H6=1,"Click here to provide a Description of Scope","")</f>
        <v/>
      </c>
      <c r="E6" s="88" t="s">
        <v>1865</v>
      </c>
      <c r="F6" s="111">
        <f>IF(OR(B5=Declaration!P9,B5=Declaration!Q9,B5=0),0,1)</f>
        <v>1</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Bill Jacques</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Bill.Jacques@Emerson.com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NA</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Matt LaJoy</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Matthew.LaJoy@Emerson.com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NA</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43126</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50%</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50%</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50%</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50%</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http://www.emerson.com/resource/blob/172424/78bde17dd01860c5aa218234bd856de1/emerson-conflict-minerals-statement-data.pdf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No</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List'!AB$5:AB$2504,"Tantalum?*")&gt;0),0,1)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List'!AB$5:AB$2504,"Tungsten?*")&gt;0),0,1)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D41" sqref="D41"/>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27D90F2D4A88459FD98F98D0F1731D" ma:contentTypeVersion="17" ma:contentTypeDescription="Create a new document." ma:contentTypeScope="" ma:versionID="49809b5e3ecb2ee2e3e47a3901bcd748">
  <xsd:schema xmlns:xsd="http://www.w3.org/2001/XMLSchema" xmlns:xs="http://www.w3.org/2001/XMLSchema" xmlns:p="http://schemas.microsoft.com/office/2006/metadata/properties" xmlns:ns2="caa22340-b83c-4f75-805b-e59b43caeddf" targetNamespace="http://schemas.microsoft.com/office/2006/metadata/properties" ma:root="true" ma:fieldsID="f65f045cd05c21dbe7a5d197e781db09" ns2:_="">
    <xsd:import namespace="caa22340-b83c-4f75-805b-e59b43caedd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22340-b83c-4f75-805b-e59b43caedd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9E9315-4548-4739-BF93-2F8B5A5BFB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22340-b83c-4f75-805b-e59b43caed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B5B79A-27A0-4CDB-9BD1-694FA61A4D03}">
  <ds:schemaRefs>
    <ds:schemaRef ds:uri="http://schemas.microsoft.com/sharepoint/v3/contenttype/forms"/>
  </ds:schemaRefs>
</ds:datastoreItem>
</file>

<file path=customXml/itemProps3.xml><?xml version="1.0" encoding="utf-8"?>
<ds:datastoreItem xmlns:ds="http://schemas.openxmlformats.org/officeDocument/2006/customXml" ds:itemID="{D11258F2-B5DC-4DA7-957C-750A7ED3BC18}">
  <ds:schemaRefs>
    <ds:schemaRef ds:uri="http://schemas.microsoft.com/office/2006/metadata/properties"/>
    <ds:schemaRef ds:uri="http://schemas.microsoft.com/office/2006/documentManagement/types"/>
    <ds:schemaRef ds:uri="http://purl.org/dc/terms/"/>
    <ds:schemaRef ds:uri="http://purl.org/dc/elements/1.1/"/>
    <ds:schemaRef ds:uri="http://schemas.microsoft.com/office/infopath/2007/PartnerControls"/>
    <ds:schemaRef ds:uri="http://purl.org/dc/dcmitype/"/>
    <ds:schemaRef ds:uri="http://schemas.openxmlformats.org/package/2006/metadata/core-properties"/>
    <ds:schemaRef ds:uri="caa22340-b83c-4f75-805b-e59b43caedd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2018-03-22T13:25:50Z</cp:lastPrinted>
  <dcterms:created xsi:type="dcterms:W3CDTF">2010-06-21T21:00:23Z</dcterms:created>
  <dcterms:modified xsi:type="dcterms:W3CDTF">2018-03-22T13:25:55Z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0x0101005D27D90F2D4A88459FD98F98D0F1731D</vt:lpwstr>
  </property>
</Properties>
</file>