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BD7933D6-E48B-4D70-9B86-64EA5A6F627B}"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68" i="16" l="1"/>
  <c r="T568"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T303" i="16"/>
  <c r="S303" i="16"/>
  <c r="T301" i="16"/>
  <c r="S301" i="16"/>
  <c r="T299" i="16"/>
  <c r="S299" i="16"/>
  <c r="T297" i="16"/>
  <c r="S297" i="16"/>
  <c r="T295" i="16"/>
  <c r="S295" i="16"/>
  <c r="T293" i="16"/>
  <c r="S293" i="16"/>
  <c r="T291" i="16"/>
  <c r="S291" i="16"/>
  <c r="T289" i="16"/>
  <c r="S289" i="16"/>
  <c r="T287" i="16"/>
  <c r="S287" i="16"/>
  <c r="T285" i="16"/>
  <c r="S285" i="16"/>
  <c r="T283" i="16"/>
  <c r="S283" i="16"/>
  <c r="T281" i="16"/>
  <c r="S281" i="16"/>
  <c r="T279" i="16"/>
  <c r="S279" i="16"/>
  <c r="T277" i="16"/>
  <c r="S277" i="16"/>
  <c r="T275" i="16"/>
  <c r="S275" i="16"/>
  <c r="T273" i="16"/>
  <c r="S273" i="16"/>
  <c r="T271" i="16"/>
  <c r="S271" i="16"/>
  <c r="T269" i="16"/>
  <c r="S269" i="16"/>
  <c r="T267" i="16"/>
  <c r="S267" i="16"/>
  <c r="T265" i="16"/>
  <c r="S265" i="16"/>
  <c r="T263" i="16"/>
  <c r="S263" i="16"/>
  <c r="T261" i="16"/>
  <c r="S261" i="16"/>
  <c r="T259" i="16"/>
  <c r="S259" i="16"/>
  <c r="T257" i="16"/>
  <c r="S257" i="16"/>
  <c r="T255" i="16"/>
  <c r="S255" i="16"/>
  <c r="T253" i="16"/>
  <c r="S253" i="16"/>
  <c r="T251" i="16"/>
  <c r="S251" i="16"/>
  <c r="T249" i="16"/>
  <c r="S249" i="16"/>
  <c r="T247" i="16"/>
  <c r="S247" i="16"/>
  <c r="T245" i="16"/>
  <c r="S245" i="16"/>
  <c r="T243" i="16"/>
  <c r="S243" i="16"/>
  <c r="T241" i="16"/>
  <c r="S241" i="16"/>
  <c r="T239" i="16"/>
  <c r="S239" i="16"/>
  <c r="T237" i="16"/>
  <c r="S237" i="16"/>
  <c r="T235" i="16"/>
  <c r="S235" i="16"/>
  <c r="T233" i="16"/>
  <c r="S233" i="16"/>
  <c r="T231" i="16"/>
  <c r="S231" i="16"/>
  <c r="T229" i="16"/>
  <c r="S229" i="16"/>
  <c r="T227" i="16"/>
  <c r="S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7" i="16"/>
  <c r="S197" i="16"/>
  <c r="T195" i="16"/>
  <c r="S195" i="16"/>
  <c r="T193" i="16"/>
  <c r="S193" i="16"/>
  <c r="T191" i="16"/>
  <c r="S191" i="16"/>
  <c r="T189" i="16"/>
  <c r="S189" i="16"/>
  <c r="T187" i="16"/>
  <c r="S187" i="16"/>
  <c r="T185" i="16"/>
  <c r="S185" i="16"/>
  <c r="T183" i="16"/>
  <c r="S183" i="16"/>
  <c r="T181" i="16"/>
  <c r="S181" i="16"/>
  <c r="T179" i="16"/>
  <c r="S179" i="16"/>
  <c r="T177" i="16"/>
  <c r="S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572" i="16"/>
  <c r="T572" i="16"/>
  <c r="S570" i="16"/>
  <c r="T570" i="16"/>
  <c r="S564" i="16"/>
  <c r="T564" i="16"/>
  <c r="S562" i="16"/>
  <c r="T562" i="16"/>
  <c r="S560" i="16"/>
  <c r="T560" i="16"/>
  <c r="S558" i="16"/>
  <c r="T558" i="16"/>
  <c r="S556" i="16"/>
  <c r="T556" i="16"/>
  <c r="S554" i="16"/>
  <c r="T554" i="16"/>
  <c r="S552" i="16"/>
  <c r="T552" i="16"/>
  <c r="S550" i="16"/>
  <c r="T550" i="16"/>
  <c r="S548" i="16"/>
  <c r="T548" i="16"/>
  <c r="S546" i="16"/>
  <c r="T546" i="16"/>
  <c r="S544" i="16"/>
  <c r="T544" i="16"/>
  <c r="S542" i="16"/>
  <c r="T542" i="16"/>
  <c r="S540" i="16"/>
  <c r="T540" i="16"/>
  <c r="S538" i="16"/>
  <c r="T538" i="16"/>
  <c r="S536" i="16"/>
  <c r="T536" i="16"/>
  <c r="S534" i="16"/>
  <c r="T534" i="16"/>
  <c r="S532" i="16"/>
  <c r="T532" i="16"/>
  <c r="S530" i="16"/>
  <c r="T530" i="16"/>
  <c r="S528" i="16"/>
  <c r="T528" i="16"/>
  <c r="S526" i="16"/>
  <c r="T526" i="16"/>
  <c r="S524" i="16"/>
  <c r="T524" i="16"/>
  <c r="S522" i="16"/>
  <c r="T522" i="16"/>
  <c r="S520" i="16"/>
  <c r="T520" i="16"/>
  <c r="S518" i="16"/>
  <c r="T518" i="16"/>
  <c r="S516" i="16"/>
  <c r="T516" i="16"/>
  <c r="S514" i="16"/>
  <c r="T514" i="16"/>
  <c r="S512" i="16"/>
  <c r="T512" i="16"/>
  <c r="S510" i="16"/>
  <c r="T510" i="16"/>
  <c r="S508" i="16"/>
  <c r="T508" i="16"/>
  <c r="S506" i="16"/>
  <c r="T506" i="16"/>
  <c r="S504" i="16"/>
  <c r="T504" i="16"/>
  <c r="S502" i="16"/>
  <c r="T502" i="16"/>
  <c r="S500" i="16"/>
  <c r="T500" i="16"/>
  <c r="S498" i="16"/>
  <c r="T498" i="16"/>
  <c r="S496" i="16"/>
  <c r="T496" i="16"/>
  <c r="S494" i="16"/>
  <c r="T494" i="16"/>
  <c r="S492" i="16"/>
  <c r="T492" i="16"/>
  <c r="S490" i="16"/>
  <c r="T490" i="16"/>
  <c r="S488" i="16"/>
  <c r="T488" i="16"/>
  <c r="S486" i="16"/>
  <c r="T486" i="16"/>
  <c r="S484" i="16"/>
  <c r="T484" i="16"/>
  <c r="S482" i="16"/>
  <c r="T482" i="16"/>
  <c r="S480" i="16"/>
  <c r="T480" i="16"/>
  <c r="S478" i="16"/>
  <c r="T478" i="16"/>
  <c r="S476" i="16"/>
  <c r="T476" i="16"/>
  <c r="S474" i="16"/>
  <c r="T474" i="16"/>
  <c r="S472" i="16"/>
  <c r="T472" i="16"/>
  <c r="S470" i="16"/>
  <c r="T470" i="16"/>
  <c r="S468" i="16"/>
  <c r="T468" i="16"/>
  <c r="S466" i="16"/>
  <c r="T466" i="16"/>
  <c r="S464" i="16"/>
  <c r="T464" i="16"/>
  <c r="S462" i="16"/>
  <c r="T462" i="16"/>
  <c r="S460" i="16"/>
  <c r="T460" i="16"/>
  <c r="S458" i="16"/>
  <c r="T458" i="16"/>
  <c r="S456" i="16"/>
  <c r="T456" i="16"/>
  <c r="S454" i="16"/>
  <c r="T454" i="16"/>
  <c r="S452" i="16"/>
  <c r="T452" i="16"/>
  <c r="S450" i="16"/>
  <c r="T450" i="16"/>
  <c r="S448" i="16"/>
  <c r="T448" i="16"/>
  <c r="S446" i="16"/>
  <c r="T446" i="16"/>
  <c r="S444" i="16"/>
  <c r="T444" i="16"/>
  <c r="S442" i="16"/>
  <c r="T442" i="16"/>
  <c r="S440" i="16"/>
  <c r="T440" i="16"/>
  <c r="S438" i="16"/>
  <c r="T438" i="16"/>
  <c r="S436" i="16"/>
  <c r="T436" i="16"/>
  <c r="S434" i="16"/>
  <c r="T434" i="16"/>
  <c r="S432" i="16"/>
  <c r="T432" i="16"/>
  <c r="S430" i="16"/>
  <c r="T430" i="16"/>
  <c r="S428" i="16"/>
  <c r="T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566" i="16"/>
  <c r="T566" i="16"/>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c r="C575" i="16"/>
  <c r="V575" i="16"/>
  <c r="F575" i="16" s="1"/>
  <c r="C576" i="16"/>
  <c r="V576" i="16"/>
  <c r="G576" i="16" s="1"/>
  <c r="C577" i="16"/>
  <c r="V577" i="16"/>
  <c r="I577" i="16" s="1"/>
  <c r="C578" i="16"/>
  <c r="V578" i="16"/>
  <c r="C579" i="16"/>
  <c r="V579" i="16"/>
  <c r="H579" i="16" s="1"/>
  <c r="C580" i="16"/>
  <c r="V580" i="16"/>
  <c r="H580" i="16" s="1"/>
  <c r="C581" i="16"/>
  <c r="V581" i="16"/>
  <c r="C582" i="16"/>
  <c r="V582" i="16"/>
  <c r="G582" i="16" s="1"/>
  <c r="C583" i="16"/>
  <c r="V583" i="16"/>
  <c r="C584" i="16"/>
  <c r="V584" i="16"/>
  <c r="G584" i="16" s="1"/>
  <c r="C585" i="16"/>
  <c r="V585" i="16"/>
  <c r="I585" i="16" s="1"/>
  <c r="C586" i="16"/>
  <c r="V586" i="16"/>
  <c r="F586" i="16" s="1"/>
  <c r="C587" i="16"/>
  <c r="V587" i="16"/>
  <c r="I587" i="16" s="1"/>
  <c r="C588" i="16"/>
  <c r="V588" i="16"/>
  <c r="C589" i="16"/>
  <c r="V589" i="16"/>
  <c r="E589" i="16" s="1"/>
  <c r="X589" i="16" s="1"/>
  <c r="C590" i="16"/>
  <c r="V590" i="16"/>
  <c r="C591" i="16"/>
  <c r="V591" i="16"/>
  <c r="C592" i="16"/>
  <c r="V592" i="16"/>
  <c r="F592" i="16" s="1"/>
  <c r="C593" i="16"/>
  <c r="V593" i="16"/>
  <c r="I593" i="16" s="1"/>
  <c r="C594" i="16"/>
  <c r="V594" i="16"/>
  <c r="C595" i="16"/>
  <c r="V595" i="16"/>
  <c r="C596" i="16"/>
  <c r="V596" i="16"/>
  <c r="G596" i="16" s="1"/>
  <c r="C597" i="16"/>
  <c r="V597" i="16"/>
  <c r="C598" i="16"/>
  <c r="V598" i="16"/>
  <c r="C599" i="16"/>
  <c r="V599" i="16"/>
  <c r="H599" i="16" s="1"/>
  <c r="C600" i="16"/>
  <c r="V600" i="16"/>
  <c r="C601" i="16"/>
  <c r="V601" i="16"/>
  <c r="C602" i="16"/>
  <c r="V602" i="16"/>
  <c r="E602" i="16" s="1"/>
  <c r="X602" i="16" s="1"/>
  <c r="C603" i="16"/>
  <c r="V603" i="16"/>
  <c r="C604" i="16"/>
  <c r="V604" i="16"/>
  <c r="G604" i="16" s="1"/>
  <c r="C605" i="16"/>
  <c r="V605" i="16"/>
  <c r="F605" i="16" s="1"/>
  <c r="C606" i="16"/>
  <c r="V606" i="16"/>
  <c r="G606" i="16" s="1"/>
  <c r="C607" i="16"/>
  <c r="V607" i="16"/>
  <c r="C608" i="16"/>
  <c r="V608" i="16"/>
  <c r="C609" i="16"/>
  <c r="V609" i="16"/>
  <c r="E609" i="16" s="1"/>
  <c r="X609" i="16" s="1"/>
  <c r="C610" i="16"/>
  <c r="V610" i="16"/>
  <c r="G610" i="16" s="1"/>
  <c r="C611" i="16"/>
  <c r="V611" i="16"/>
  <c r="C612" i="16"/>
  <c r="V612" i="16"/>
  <c r="R612" i="16" s="1"/>
  <c r="C613" i="16"/>
  <c r="V613" i="16"/>
  <c r="J613" i="16" s="1"/>
  <c r="C614" i="16"/>
  <c r="V614" i="16"/>
  <c r="G614" i="16" s="1"/>
  <c r="C615" i="16"/>
  <c r="V615" i="16"/>
  <c r="R615" i="16" s="1"/>
  <c r="C616" i="16"/>
  <c r="V616" i="16"/>
  <c r="C617" i="16"/>
  <c r="V617" i="16"/>
  <c r="I617" i="16" s="1"/>
  <c r="C618" i="16"/>
  <c r="V618" i="16"/>
  <c r="G618" i="16" s="1"/>
  <c r="C619" i="16"/>
  <c r="V619" i="16"/>
  <c r="I619" i="16" s="1"/>
  <c r="C620" i="16"/>
  <c r="V620" i="16"/>
  <c r="C621" i="16"/>
  <c r="V621" i="16"/>
  <c r="C622" i="16"/>
  <c r="V622" i="16"/>
  <c r="G622" i="16" s="1"/>
  <c r="C623" i="16"/>
  <c r="V623" i="16"/>
  <c r="C624" i="16"/>
  <c r="V624" i="16"/>
  <c r="R624" i="16" s="1"/>
  <c r="C625" i="16"/>
  <c r="V625" i="16" s="1"/>
  <c r="C626" i="16"/>
  <c r="V626" i="16"/>
  <c r="C627" i="16"/>
  <c r="V627" i="16" s="1"/>
  <c r="F627" i="16" s="1"/>
  <c r="C628" i="16"/>
  <c r="V628" i="16"/>
  <c r="C629" i="16"/>
  <c r="V629" i="16" s="1"/>
  <c r="C630" i="16"/>
  <c r="V630" i="16"/>
  <c r="I630" i="16" s="1"/>
  <c r="C631" i="16"/>
  <c r="V631" i="16" s="1"/>
  <c r="C632" i="16"/>
  <c r="V632" i="16"/>
  <c r="E632" i="16" s="1"/>
  <c r="X632" i="16" s="1"/>
  <c r="C633" i="16"/>
  <c r="V633" i="16" s="1"/>
  <c r="C634" i="16"/>
  <c r="V634" i="16"/>
  <c r="G634" i="16" s="1"/>
  <c r="C635" i="16"/>
  <c r="V635" i="16" s="1"/>
  <c r="F635" i="16" s="1"/>
  <c r="C636" i="16"/>
  <c r="V636" i="16"/>
  <c r="I636" i="16" s="1"/>
  <c r="C637" i="16"/>
  <c r="V637" i="16" s="1"/>
  <c r="C638" i="16"/>
  <c r="V638" i="16"/>
  <c r="C639" i="16"/>
  <c r="V639" i="16" s="1"/>
  <c r="C640" i="16"/>
  <c r="V640" i="16"/>
  <c r="C641" i="16"/>
  <c r="V641" i="16" s="1"/>
  <c r="C642" i="16"/>
  <c r="V642" i="16"/>
  <c r="G642" i="16" s="1"/>
  <c r="C643" i="16"/>
  <c r="V643" i="16" s="1"/>
  <c r="C644" i="16"/>
  <c r="V644" i="16"/>
  <c r="C645" i="16"/>
  <c r="V645" i="16" s="1"/>
  <c r="H645" i="16" s="1"/>
  <c r="C646" i="16"/>
  <c r="V646" i="16"/>
  <c r="G646" i="16" s="1"/>
  <c r="C647" i="16"/>
  <c r="V647" i="16" s="1"/>
  <c r="C648" i="16"/>
  <c r="V648" i="16"/>
  <c r="C649" i="16"/>
  <c r="V649" i="16" s="1"/>
  <c r="J649" i="16" s="1"/>
  <c r="C650" i="16"/>
  <c r="V650" i="16"/>
  <c r="C651" i="16"/>
  <c r="V651" i="16" s="1"/>
  <c r="C652" i="16"/>
  <c r="V652" i="16"/>
  <c r="C653" i="16"/>
  <c r="V653" i="16" s="1"/>
  <c r="C654" i="16"/>
  <c r="V654" i="16"/>
  <c r="F654" i="16" s="1"/>
  <c r="C655" i="16"/>
  <c r="V655" i="16" s="1"/>
  <c r="I655" i="16" s="1"/>
  <c r="C656" i="16"/>
  <c r="V656" i="16"/>
  <c r="J656" i="16" s="1"/>
  <c r="C657" i="16"/>
  <c r="V657" i="16" s="1"/>
  <c r="R657" i="16" s="1"/>
  <c r="C658" i="16"/>
  <c r="V658" i="16"/>
  <c r="C659" i="16"/>
  <c r="V659" i="16" s="1"/>
  <c r="E659" i="16" s="1"/>
  <c r="X659" i="16" s="1"/>
  <c r="C660" i="16"/>
  <c r="V660" i="16"/>
  <c r="C661" i="16"/>
  <c r="V661" i="16" s="1"/>
  <c r="E661" i="16" s="1"/>
  <c r="X661" i="16" s="1"/>
  <c r="C662" i="16"/>
  <c r="V662" i="16"/>
  <c r="C663" i="16"/>
  <c r="V663" i="16" s="1"/>
  <c r="J663" i="16" s="1"/>
  <c r="C664" i="16"/>
  <c r="V664" i="16"/>
  <c r="E664" i="16" s="1"/>
  <c r="X664" i="16" s="1"/>
  <c r="C665" i="16"/>
  <c r="V665" i="16" s="1"/>
  <c r="C666" i="16"/>
  <c r="V666" i="16"/>
  <c r="G666" i="16" s="1"/>
  <c r="C667" i="16"/>
  <c r="V667" i="16" s="1"/>
  <c r="J667" i="16" s="1"/>
  <c r="C668" i="16"/>
  <c r="V668" i="16"/>
  <c r="G668" i="16" s="1"/>
  <c r="C669" i="16"/>
  <c r="V669" i="16" s="1"/>
  <c r="R669" i="16" s="1"/>
  <c r="C670" i="16"/>
  <c r="V670" i="16"/>
  <c r="C671" i="16"/>
  <c r="V671" i="16" s="1"/>
  <c r="C672" i="16"/>
  <c r="V672" i="16"/>
  <c r="C673" i="16"/>
  <c r="V673" i="16" s="1"/>
  <c r="C674" i="16"/>
  <c r="V674" i="16"/>
  <c r="F674" i="16" s="1"/>
  <c r="C675" i="16"/>
  <c r="V675" i="16" s="1"/>
  <c r="E675" i="16" s="1"/>
  <c r="X675" i="16" s="1"/>
  <c r="C676" i="16"/>
  <c r="V676" i="16"/>
  <c r="C677" i="16"/>
  <c r="V677" i="16" s="1"/>
  <c r="R677" i="16" s="1"/>
  <c r="C678" i="16"/>
  <c r="V678" i="16"/>
  <c r="I678" i="16" s="1"/>
  <c r="C679" i="16"/>
  <c r="V679" i="16" s="1"/>
  <c r="C680" i="16"/>
  <c r="V680" i="16"/>
  <c r="F680" i="16" s="1"/>
  <c r="C681" i="16"/>
  <c r="V681" i="16" s="1"/>
  <c r="C682" i="16"/>
  <c r="V682" i="16"/>
  <c r="G682" i="16" s="1"/>
  <c r="C683" i="16"/>
  <c r="V683" i="16" s="1"/>
  <c r="C684" i="16"/>
  <c r="V684" i="16"/>
  <c r="G684" i="16" s="1"/>
  <c r="C685" i="16"/>
  <c r="V685" i="16" s="1"/>
  <c r="C686" i="16"/>
  <c r="V686" i="16"/>
  <c r="G686" i="16" s="1"/>
  <c r="C687" i="16"/>
  <c r="V687" i="16" s="1"/>
  <c r="R687" i="16" s="1"/>
  <c r="C688" i="16"/>
  <c r="V688" i="16"/>
  <c r="E688" i="16" s="1"/>
  <c r="X688" i="16" s="1"/>
  <c r="C689" i="16"/>
  <c r="V689" i="16" s="1"/>
  <c r="C690" i="16"/>
  <c r="V690" i="16"/>
  <c r="G690" i="16" s="1"/>
  <c r="C691" i="16"/>
  <c r="V691" i="16" s="1"/>
  <c r="I691" i="16" s="1"/>
  <c r="C692" i="16"/>
  <c r="V692" i="16"/>
  <c r="C693" i="16"/>
  <c r="V693" i="16" s="1"/>
  <c r="C694" i="16"/>
  <c r="V694" i="16"/>
  <c r="R694" i="16" s="1"/>
  <c r="C695" i="16"/>
  <c r="V695" i="16" s="1"/>
  <c r="H695" i="16" s="1"/>
  <c r="C696" i="16"/>
  <c r="V696" i="16"/>
  <c r="C697" i="16"/>
  <c r="V697" i="16" s="1"/>
  <c r="F697" i="16" s="1"/>
  <c r="C698" i="16"/>
  <c r="V698" i="16"/>
  <c r="G698" i="16" s="1"/>
  <c r="C699" i="16"/>
  <c r="V699" i="16" s="1"/>
  <c r="R699" i="16" s="1"/>
  <c r="C700" i="16"/>
  <c r="V700" i="16"/>
  <c r="C701" i="16"/>
  <c r="V701" i="16" s="1"/>
  <c r="F701" i="16" s="1"/>
  <c r="C702" i="16"/>
  <c r="V702" i="16"/>
  <c r="F702" i="16" s="1"/>
  <c r="C703" i="16"/>
  <c r="V703" i="16" s="1"/>
  <c r="C704" i="16"/>
  <c r="V704" i="16"/>
  <c r="E704" i="16" s="1"/>
  <c r="X704" i="16" s="1"/>
  <c r="C705" i="16"/>
  <c r="V705" i="16" s="1"/>
  <c r="C706" i="16"/>
  <c r="V706" i="16"/>
  <c r="C707" i="16"/>
  <c r="V707" i="16" s="1"/>
  <c r="I707" i="16" s="1"/>
  <c r="C708" i="16"/>
  <c r="V708" i="16"/>
  <c r="C709" i="16"/>
  <c r="V709" i="16" s="1"/>
  <c r="J709" i="16" s="1"/>
  <c r="C710" i="16"/>
  <c r="V710" i="16"/>
  <c r="C711" i="16"/>
  <c r="V711" i="16" s="1"/>
  <c r="C712" i="16"/>
  <c r="V712" i="16"/>
  <c r="C713" i="16"/>
  <c r="V713" i="16" s="1"/>
  <c r="C714" i="16"/>
  <c r="V714" i="16"/>
  <c r="J714" i="16" s="1"/>
  <c r="C715" i="16"/>
  <c r="V715" i="16" s="1"/>
  <c r="C716" i="16"/>
  <c r="V716" i="16"/>
  <c r="E716" i="16" s="1"/>
  <c r="X716" i="16" s="1"/>
  <c r="C717" i="16"/>
  <c r="V717" i="16" s="1"/>
  <c r="C718" i="16"/>
  <c r="V718" i="16"/>
  <c r="J718" i="16" s="1"/>
  <c r="C719" i="16"/>
  <c r="V719" i="16" s="1"/>
  <c r="F719" i="16" s="1"/>
  <c r="C720" i="16"/>
  <c r="V720" i="16"/>
  <c r="C721" i="16"/>
  <c r="V721" i="16" s="1"/>
  <c r="I721" i="16" s="1"/>
  <c r="C722" i="16"/>
  <c r="V722" i="16"/>
  <c r="H722" i="16" s="1"/>
  <c r="C723" i="16"/>
  <c r="V723" i="16" s="1"/>
  <c r="F723" i="16" s="1"/>
  <c r="C724" i="16"/>
  <c r="V724" i="16"/>
  <c r="C725" i="16"/>
  <c r="V725" i="16" s="1"/>
  <c r="C726" i="16"/>
  <c r="V726" i="16"/>
  <c r="J726" i="16" s="1"/>
  <c r="C727" i="16"/>
  <c r="V727" i="16" s="1"/>
  <c r="J727" i="16" s="1"/>
  <c r="C728" i="16"/>
  <c r="V728" i="16"/>
  <c r="R728" i="16" s="1"/>
  <c r="C729" i="16"/>
  <c r="V729" i="16" s="1"/>
  <c r="C730" i="16"/>
  <c r="V730" i="16"/>
  <c r="C731" i="16"/>
  <c r="V731" i="16" s="1"/>
  <c r="C732" i="16"/>
  <c r="V732" i="16"/>
  <c r="E732" i="16" s="1"/>
  <c r="X732" i="16" s="1"/>
  <c r="C733" i="16"/>
  <c r="V733" i="16" s="1"/>
  <c r="H733" i="16" s="1"/>
  <c r="C734" i="16"/>
  <c r="V734" i="16"/>
  <c r="G734" i="16" s="1"/>
  <c r="C735" i="16"/>
  <c r="V735" i="16" s="1"/>
  <c r="F735" i="16" s="1"/>
  <c r="C736" i="16"/>
  <c r="V736" i="16"/>
  <c r="G736" i="16" s="1"/>
  <c r="C737" i="16"/>
  <c r="V737" i="16" s="1"/>
  <c r="C738" i="16"/>
  <c r="V738" i="16"/>
  <c r="F738" i="16" s="1"/>
  <c r="C739" i="16"/>
  <c r="V739" i="16" s="1"/>
  <c r="C740" i="16"/>
  <c r="V740" i="16"/>
  <c r="C741" i="16"/>
  <c r="V741" i="16" s="1"/>
  <c r="C742" i="16"/>
  <c r="V742" i="16"/>
  <c r="J742" i="16" s="1"/>
  <c r="C743" i="16"/>
  <c r="V743" i="16" s="1"/>
  <c r="C744" i="16"/>
  <c r="V744" i="16"/>
  <c r="C745" i="16"/>
  <c r="V745" i="16" s="1"/>
  <c r="C746" i="16"/>
  <c r="V746" i="16"/>
  <c r="I746" i="16" s="1"/>
  <c r="C747" i="16"/>
  <c r="V747" i="16" s="1"/>
  <c r="E747" i="16" s="1"/>
  <c r="X747" i="16" s="1"/>
  <c r="C748" i="16"/>
  <c r="V748" i="16"/>
  <c r="I748" i="16" s="1"/>
  <c r="C749" i="16"/>
  <c r="V749" i="16" s="1"/>
  <c r="R749" i="16" s="1"/>
  <c r="C750" i="16"/>
  <c r="V750" i="16"/>
  <c r="E750" i="16" s="1"/>
  <c r="X750" i="16" s="1"/>
  <c r="C751" i="16"/>
  <c r="V751" i="16" s="1"/>
  <c r="C752" i="16"/>
  <c r="V752" i="16"/>
  <c r="C753" i="16"/>
  <c r="V753" i="16" s="1"/>
  <c r="F753" i="16" s="1"/>
  <c r="C754" i="16"/>
  <c r="V754" i="16"/>
  <c r="G754" i="16" s="1"/>
  <c r="C755" i="16"/>
  <c r="V755" i="16" s="1"/>
  <c r="C756" i="16"/>
  <c r="V756" i="16"/>
  <c r="C757" i="16"/>
  <c r="V757" i="16" s="1"/>
  <c r="C758" i="16"/>
  <c r="V758" i="16"/>
  <c r="G758" i="16" s="1"/>
  <c r="C759" i="16"/>
  <c r="V759" i="16" s="1"/>
  <c r="C760" i="16"/>
  <c r="V760" i="16"/>
  <c r="G760" i="16" s="1"/>
  <c r="C761" i="16"/>
  <c r="V761" i="16" s="1"/>
  <c r="J761" i="16" s="1"/>
  <c r="C762" i="16"/>
  <c r="V762" i="16"/>
  <c r="C763" i="16"/>
  <c r="V763" i="16" s="1"/>
  <c r="R763" i="16" s="1"/>
  <c r="C764" i="16"/>
  <c r="V764" i="16"/>
  <c r="E764" i="16" s="1"/>
  <c r="X764" i="16" s="1"/>
  <c r="C765" i="16"/>
  <c r="V765" i="16" s="1"/>
  <c r="C766" i="16"/>
  <c r="V766" i="16"/>
  <c r="H766" i="16" s="1"/>
  <c r="C767" i="16"/>
  <c r="V767" i="16" s="1"/>
  <c r="C768" i="16"/>
  <c r="V768" i="16"/>
  <c r="C769" i="16"/>
  <c r="V769" i="16" s="1"/>
  <c r="R769" i="16" s="1"/>
  <c r="C770" i="16"/>
  <c r="V770" i="16"/>
  <c r="H770" i="16" s="1"/>
  <c r="C771" i="16"/>
  <c r="V771" i="16" s="1"/>
  <c r="J771" i="16" s="1"/>
  <c r="C772" i="16"/>
  <c r="V772" i="16"/>
  <c r="C773" i="16"/>
  <c r="V773" i="16" s="1"/>
  <c r="C774" i="16"/>
  <c r="V774" i="16"/>
  <c r="H774" i="16" s="1"/>
  <c r="C775" i="16"/>
  <c r="V775" i="16" s="1"/>
  <c r="F775" i="16" s="1"/>
  <c r="C776" i="16"/>
  <c r="V776" i="16"/>
  <c r="C777" i="16"/>
  <c r="V777" i="16" s="1"/>
  <c r="R777" i="16" s="1"/>
  <c r="C778" i="16"/>
  <c r="V778" i="16"/>
  <c r="R778" i="16" s="1"/>
  <c r="C779" i="16"/>
  <c r="V779" i="16" s="1"/>
  <c r="E779" i="16" s="1"/>
  <c r="X779" i="16" s="1"/>
  <c r="C780" i="16"/>
  <c r="V780" i="16"/>
  <c r="G780" i="16" s="1"/>
  <c r="C781" i="16"/>
  <c r="V781" i="16" s="1"/>
  <c r="C782" i="16"/>
  <c r="V782" i="16"/>
  <c r="C783" i="16"/>
  <c r="V783" i="16" s="1"/>
  <c r="H783" i="16" s="1"/>
  <c r="C784" i="16"/>
  <c r="V784" i="16"/>
  <c r="J784" i="16" s="1"/>
  <c r="C785" i="16"/>
  <c r="V785" i="16" s="1"/>
  <c r="C786" i="16"/>
  <c r="V786" i="16"/>
  <c r="G786" i="16" s="1"/>
  <c r="C787" i="16"/>
  <c r="V787" i="16" s="1"/>
  <c r="J787" i="16" s="1"/>
  <c r="C788" i="16"/>
  <c r="V788" i="16"/>
  <c r="C789" i="16"/>
  <c r="V789" i="16" s="1"/>
  <c r="C790" i="16"/>
  <c r="V790" i="16"/>
  <c r="G790" i="16" s="1"/>
  <c r="C791" i="16"/>
  <c r="V791" i="16" s="1"/>
  <c r="C792" i="16"/>
  <c r="V792" i="16"/>
  <c r="H792" i="16" s="1"/>
  <c r="C793" i="16"/>
  <c r="V793" i="16" s="1"/>
  <c r="F793" i="16" s="1"/>
  <c r="C794" i="16"/>
  <c r="V794" i="16"/>
  <c r="C795" i="16"/>
  <c r="V795" i="16" s="1"/>
  <c r="R795" i="16" s="1"/>
  <c r="C796" i="16"/>
  <c r="V796" i="16"/>
  <c r="C797" i="16"/>
  <c r="V797" i="16" s="1"/>
  <c r="C798" i="16"/>
  <c r="V798" i="16"/>
  <c r="G798" i="16" s="1"/>
  <c r="C799" i="16"/>
  <c r="V799" i="16" s="1"/>
  <c r="C800" i="16"/>
  <c r="V800" i="16"/>
  <c r="G800" i="16" s="1"/>
  <c r="C801" i="16"/>
  <c r="V801" i="16" s="1"/>
  <c r="E801" i="16" s="1"/>
  <c r="X801" i="16" s="1"/>
  <c r="C802" i="16"/>
  <c r="V802" i="16"/>
  <c r="H802" i="16" s="1"/>
  <c r="C803" i="16"/>
  <c r="V803" i="16" s="1"/>
  <c r="C804" i="16"/>
  <c r="V804" i="16"/>
  <c r="G804" i="16" s="1"/>
  <c r="C805" i="16"/>
  <c r="V805" i="16" s="1"/>
  <c r="C806" i="16"/>
  <c r="V806" i="16"/>
  <c r="H806" i="16" s="1"/>
  <c r="C807" i="16"/>
  <c r="V807" i="16" s="1"/>
  <c r="H807" i="16" s="1"/>
  <c r="C808" i="16"/>
  <c r="V808" i="16"/>
  <c r="G808" i="16" s="1"/>
  <c r="C809" i="16"/>
  <c r="V809" i="16" s="1"/>
  <c r="C810" i="16"/>
  <c r="V810" i="16"/>
  <c r="R810" i="16" s="1"/>
  <c r="C811" i="16"/>
  <c r="V811" i="16" s="1"/>
  <c r="F811" i="16" s="1"/>
  <c r="C812" i="16"/>
  <c r="V812" i="16"/>
  <c r="C813" i="16"/>
  <c r="V813" i="16" s="1"/>
  <c r="C814" i="16"/>
  <c r="V814" i="16"/>
  <c r="R814" i="16" s="1"/>
  <c r="C815" i="16"/>
  <c r="V815" i="16" s="1"/>
  <c r="C816" i="16"/>
  <c r="V816" i="16"/>
  <c r="C817" i="16"/>
  <c r="V817" i="16" s="1"/>
  <c r="C818" i="16"/>
  <c r="V818" i="16"/>
  <c r="H818" i="16" s="1"/>
  <c r="C819" i="16"/>
  <c r="V819" i="16" s="1"/>
  <c r="C820" i="16"/>
  <c r="V820" i="16"/>
  <c r="C821" i="16"/>
  <c r="V821" i="16" s="1"/>
  <c r="C822" i="16"/>
  <c r="V822" i="16"/>
  <c r="F822" i="16" s="1"/>
  <c r="C823" i="16"/>
  <c r="V823" i="16" s="1"/>
  <c r="J823" i="16" s="1"/>
  <c r="C824" i="16"/>
  <c r="V824" i="16"/>
  <c r="C825" i="16"/>
  <c r="V825" i="16" s="1"/>
  <c r="F825" i="16" s="1"/>
  <c r="C826" i="16"/>
  <c r="V826" i="16"/>
  <c r="C827" i="16"/>
  <c r="V827" i="16" s="1"/>
  <c r="H827" i="16" s="1"/>
  <c r="C828" i="16"/>
  <c r="V828" i="16"/>
  <c r="C829" i="16"/>
  <c r="V829" i="16" s="1"/>
  <c r="R829" i="16" s="1"/>
  <c r="C830" i="16"/>
  <c r="V830" i="16"/>
  <c r="C831" i="16"/>
  <c r="V831" i="16" s="1"/>
  <c r="C832" i="16"/>
  <c r="V832" i="16"/>
  <c r="G832" i="16" s="1"/>
  <c r="C833" i="16"/>
  <c r="V833" i="16" s="1"/>
  <c r="C834" i="16"/>
  <c r="V834" i="16"/>
  <c r="C835" i="16"/>
  <c r="V835" i="16" s="1"/>
  <c r="H835" i="16" s="1"/>
  <c r="C836" i="16"/>
  <c r="V836" i="16"/>
  <c r="F836" i="16" s="1"/>
  <c r="C837" i="16"/>
  <c r="V837" i="16" s="1"/>
  <c r="C838" i="16"/>
  <c r="V838" i="16"/>
  <c r="R838" i="16" s="1"/>
  <c r="C839" i="16"/>
  <c r="V839" i="16" s="1"/>
  <c r="C840" i="16"/>
  <c r="V840" i="16"/>
  <c r="G840" i="16" s="1"/>
  <c r="C841" i="16"/>
  <c r="V841" i="16" s="1"/>
  <c r="I841" i="16" s="1"/>
  <c r="C842" i="16"/>
  <c r="V842" i="16"/>
  <c r="C843" i="16"/>
  <c r="V843" i="16" s="1"/>
  <c r="I843" i="16" s="1"/>
  <c r="C844" i="16"/>
  <c r="V844" i="16"/>
  <c r="E844" i="16" s="1"/>
  <c r="X844" i="16" s="1"/>
  <c r="C845" i="16"/>
  <c r="V845" i="16" s="1"/>
  <c r="E845" i="16" s="1"/>
  <c r="X845" i="16" s="1"/>
  <c r="C846" i="16"/>
  <c r="V846" i="16"/>
  <c r="C847" i="16"/>
  <c r="V847" i="16" s="1"/>
  <c r="C848" i="16"/>
  <c r="V848" i="16"/>
  <c r="G848" i="16" s="1"/>
  <c r="C849" i="16"/>
  <c r="V849" i="16" s="1"/>
  <c r="C850" i="16"/>
  <c r="V850" i="16"/>
  <c r="C851" i="16"/>
  <c r="V851" i="16" s="1"/>
  <c r="I851" i="16" s="1"/>
  <c r="C852" i="16"/>
  <c r="V852" i="16"/>
  <c r="F852" i="16" s="1"/>
  <c r="C853" i="16"/>
  <c r="V853" i="16" s="1"/>
  <c r="C854" i="16"/>
  <c r="V854" i="16"/>
  <c r="G854" i="16" s="1"/>
  <c r="C855" i="16"/>
  <c r="V855" i="16" s="1"/>
  <c r="C856" i="16"/>
  <c r="V856" i="16"/>
  <c r="C857" i="16"/>
  <c r="V857" i="16" s="1"/>
  <c r="C858" i="16"/>
  <c r="V858" i="16"/>
  <c r="G858" i="16" s="1"/>
  <c r="C859" i="16"/>
  <c r="V859" i="16" s="1"/>
  <c r="C860" i="16"/>
  <c r="V860" i="16"/>
  <c r="C861" i="16"/>
  <c r="V861" i="16" s="1"/>
  <c r="C862" i="16"/>
  <c r="V862" i="16"/>
  <c r="G862" i="16" s="1"/>
  <c r="C863" i="16"/>
  <c r="V863" i="16" s="1"/>
  <c r="J863" i="16" s="1"/>
  <c r="C864" i="16"/>
  <c r="V864" i="16"/>
  <c r="G864" i="16" s="1"/>
  <c r="C865" i="16"/>
  <c r="V865" i="16" s="1"/>
  <c r="J865" i="16" s="1"/>
  <c r="C866" i="16"/>
  <c r="V866" i="16"/>
  <c r="G866" i="16" s="1"/>
  <c r="C867" i="16"/>
  <c r="V867" i="16" s="1"/>
  <c r="H867" i="16" s="1"/>
  <c r="C868" i="16"/>
  <c r="V868" i="16"/>
  <c r="C869" i="16"/>
  <c r="V869" i="16" s="1"/>
  <c r="C870" i="16"/>
  <c r="V870" i="16"/>
  <c r="C871" i="16"/>
  <c r="V871" i="16" s="1"/>
  <c r="H871" i="16" s="1"/>
  <c r="C872" i="16"/>
  <c r="V872" i="16"/>
  <c r="F872" i="16" s="1"/>
  <c r="C873" i="16"/>
  <c r="V873" i="16" s="1"/>
  <c r="F873" i="16" s="1"/>
  <c r="C874" i="16"/>
  <c r="V874" i="16"/>
  <c r="G874" i="16" s="1"/>
  <c r="C875" i="16"/>
  <c r="V875" i="16" s="1"/>
  <c r="E875" i="16" s="1"/>
  <c r="X875" i="16" s="1"/>
  <c r="C876" i="16"/>
  <c r="V876" i="16"/>
  <c r="C877" i="16"/>
  <c r="V877" i="16" s="1"/>
  <c r="C878" i="16"/>
  <c r="V878" i="16"/>
  <c r="G878" i="16" s="1"/>
  <c r="C879" i="16"/>
  <c r="V879" i="16" s="1"/>
  <c r="C880" i="16"/>
  <c r="V880" i="16"/>
  <c r="G880" i="16" s="1"/>
  <c r="C881" i="16"/>
  <c r="V881" i="16" s="1"/>
  <c r="C882" i="16"/>
  <c r="V882" i="16"/>
  <c r="G882" i="16" s="1"/>
  <c r="C883" i="16"/>
  <c r="V883" i="16" s="1"/>
  <c r="H883" i="16" s="1"/>
  <c r="C884" i="16"/>
  <c r="V884" i="16"/>
  <c r="F884" i="16" s="1"/>
  <c r="C885" i="16"/>
  <c r="V885" i="16" s="1"/>
  <c r="C886" i="16"/>
  <c r="V886" i="16"/>
  <c r="C887" i="16"/>
  <c r="V887" i="16" s="1"/>
  <c r="C888" i="16"/>
  <c r="V888" i="16"/>
  <c r="C889" i="16"/>
  <c r="V889" i="16" s="1"/>
  <c r="C890" i="16"/>
  <c r="V890" i="16"/>
  <c r="G890" i="16" s="1"/>
  <c r="C891" i="16"/>
  <c r="V891" i="16" s="1"/>
  <c r="C892" i="16"/>
  <c r="V892" i="16"/>
  <c r="C893" i="16"/>
  <c r="V893" i="16" s="1"/>
  <c r="C894" i="16"/>
  <c r="V894" i="16"/>
  <c r="G894" i="16" s="1"/>
  <c r="C895" i="16"/>
  <c r="V895" i="16" s="1"/>
  <c r="H895" i="16" s="1"/>
  <c r="C896" i="16"/>
  <c r="V896" i="16"/>
  <c r="C897" i="16"/>
  <c r="V897" i="16" s="1"/>
  <c r="R897" i="16" s="1"/>
  <c r="C898" i="16"/>
  <c r="V898" i="16"/>
  <c r="I898" i="16" s="1"/>
  <c r="C899" i="16"/>
  <c r="V899" i="16" s="1"/>
  <c r="C900" i="16"/>
  <c r="V900" i="16"/>
  <c r="R900" i="16" s="1"/>
  <c r="C901" i="16"/>
  <c r="V901" i="16" s="1"/>
  <c r="C902" i="16"/>
  <c r="V902" i="16"/>
  <c r="C903" i="16"/>
  <c r="V903" i="16" s="1"/>
  <c r="I903" i="16" s="1"/>
  <c r="C904" i="16"/>
  <c r="V904" i="16"/>
  <c r="J904" i="16" s="1"/>
  <c r="C905" i="16"/>
  <c r="V905" i="16" s="1"/>
  <c r="C906" i="16"/>
  <c r="V906" i="16"/>
  <c r="R906" i="16" s="1"/>
  <c r="C907" i="16"/>
  <c r="V907" i="16" s="1"/>
  <c r="C908" i="16"/>
  <c r="V908" i="16"/>
  <c r="G908" i="16" s="1"/>
  <c r="C909" i="16"/>
  <c r="V909" i="16" s="1"/>
  <c r="E909" i="16" s="1"/>
  <c r="X909" i="16" s="1"/>
  <c r="C910" i="16"/>
  <c r="V910" i="16"/>
  <c r="C911" i="16"/>
  <c r="V911" i="16" s="1"/>
  <c r="R911" i="16" s="1"/>
  <c r="C912" i="16"/>
  <c r="V912" i="16"/>
  <c r="H912" i="16" s="1"/>
  <c r="C913" i="16"/>
  <c r="V913" i="16" s="1"/>
  <c r="C914" i="16"/>
  <c r="V914" i="16"/>
  <c r="F914" i="16" s="1"/>
  <c r="C915" i="16"/>
  <c r="V915" i="16" s="1"/>
  <c r="J915" i="16" s="1"/>
  <c r="C916" i="16"/>
  <c r="V916" i="16"/>
  <c r="C917" i="16"/>
  <c r="V917" i="16" s="1"/>
  <c r="R917" i="16" s="1"/>
  <c r="C918" i="16"/>
  <c r="V918" i="16"/>
  <c r="C919" i="16"/>
  <c r="V919" i="16" s="1"/>
  <c r="C920" i="16"/>
  <c r="V920" i="16"/>
  <c r="J920" i="16" s="1"/>
  <c r="C921" i="16"/>
  <c r="V921" i="16" s="1"/>
  <c r="H921" i="16" s="1"/>
  <c r="C922" i="16"/>
  <c r="V922" i="16"/>
  <c r="I922" i="16" s="1"/>
  <c r="C923" i="16"/>
  <c r="V923" i="16" s="1"/>
  <c r="C924" i="16"/>
  <c r="V924" i="16"/>
  <c r="G924" i="16" s="1"/>
  <c r="C925" i="16"/>
  <c r="V925" i="16" s="1"/>
  <c r="F925" i="16" s="1"/>
  <c r="C926" i="16"/>
  <c r="V926" i="16"/>
  <c r="C927" i="16"/>
  <c r="V927" i="16" s="1"/>
  <c r="E927" i="16" s="1"/>
  <c r="X927" i="16" s="1"/>
  <c r="C928" i="16"/>
  <c r="V928" i="16"/>
  <c r="J928" i="16" s="1"/>
  <c r="C929" i="16"/>
  <c r="V929" i="16" s="1"/>
  <c r="E929" i="16" s="1"/>
  <c r="X929" i="16" s="1"/>
  <c r="C930" i="16"/>
  <c r="V930" i="16"/>
  <c r="R930" i="16" s="1"/>
  <c r="C931" i="16"/>
  <c r="V931" i="16" s="1"/>
  <c r="I931" i="16" s="1"/>
  <c r="C932" i="16"/>
  <c r="V932" i="16"/>
  <c r="C933" i="16"/>
  <c r="V933" i="16" s="1"/>
  <c r="F933" i="16" s="1"/>
  <c r="C934" i="16"/>
  <c r="V934" i="16"/>
  <c r="H934" i="16" s="1"/>
  <c r="C935" i="16"/>
  <c r="V935" i="16" s="1"/>
  <c r="J935" i="16" s="1"/>
  <c r="C936" i="16"/>
  <c r="V936" i="16"/>
  <c r="R936" i="16" s="1"/>
  <c r="C937" i="16"/>
  <c r="V937" i="16" s="1"/>
  <c r="C938" i="16"/>
  <c r="V938" i="16"/>
  <c r="C939" i="16"/>
  <c r="V939" i="16" s="1"/>
  <c r="R939" i="16" s="1"/>
  <c r="C940" i="16"/>
  <c r="V940" i="16"/>
  <c r="R940" i="16" s="1"/>
  <c r="C941" i="16"/>
  <c r="V941" i="16" s="1"/>
  <c r="C942" i="16"/>
  <c r="V942" i="16"/>
  <c r="C943" i="16"/>
  <c r="V943" i="16" s="1"/>
  <c r="E943" i="16" s="1"/>
  <c r="X943" i="16" s="1"/>
  <c r="C944" i="16"/>
  <c r="V944" i="16"/>
  <c r="G944" i="16" s="1"/>
  <c r="C945" i="16"/>
  <c r="V945" i="16" s="1"/>
  <c r="C946" i="16"/>
  <c r="V946" i="16"/>
  <c r="C947" i="16"/>
  <c r="V947" i="16" s="1"/>
  <c r="I947" i="16" s="1"/>
  <c r="C948" i="16"/>
  <c r="V948" i="16"/>
  <c r="F948" i="16" s="1"/>
  <c r="C949" i="16"/>
  <c r="V949" i="16" s="1"/>
  <c r="R949" i="16" s="1"/>
  <c r="C950" i="16"/>
  <c r="V950" i="16"/>
  <c r="C951" i="16"/>
  <c r="V951" i="16" s="1"/>
  <c r="C952" i="16"/>
  <c r="V952" i="16"/>
  <c r="C953" i="16"/>
  <c r="V953" i="16" s="1"/>
  <c r="J953" i="16" s="1"/>
  <c r="C954" i="16"/>
  <c r="V954" i="16"/>
  <c r="C955" i="16"/>
  <c r="V955" i="16" s="1"/>
  <c r="C956" i="16"/>
  <c r="V956" i="16"/>
  <c r="C957" i="16"/>
  <c r="V957" i="16" s="1"/>
  <c r="C958" i="16"/>
  <c r="V958" i="16"/>
  <c r="C959" i="16"/>
  <c r="V959" i="16" s="1"/>
  <c r="H959" i="16" s="1"/>
  <c r="C960" i="16"/>
  <c r="V960" i="16"/>
  <c r="C961" i="16"/>
  <c r="V961" i="16" s="1"/>
  <c r="E961" i="16" s="1"/>
  <c r="X961" i="16" s="1"/>
  <c r="C962" i="16"/>
  <c r="V962" i="16"/>
  <c r="C963" i="16"/>
  <c r="V963" i="16" s="1"/>
  <c r="C964" i="16"/>
  <c r="V964" i="16"/>
  <c r="C965" i="16"/>
  <c r="V965" i="16" s="1"/>
  <c r="C966" i="16"/>
  <c r="V966" i="16"/>
  <c r="C967" i="16"/>
  <c r="V967" i="16" s="1"/>
  <c r="C968" i="16"/>
  <c r="V968" i="16"/>
  <c r="F968" i="16" s="1"/>
  <c r="C969" i="16"/>
  <c r="V969" i="16" s="1"/>
  <c r="C970" i="16"/>
  <c r="V970" i="16"/>
  <c r="C971" i="16"/>
  <c r="V971" i="16" s="1"/>
  <c r="C972" i="16"/>
  <c r="V972" i="16"/>
  <c r="I972" i="16" s="1"/>
  <c r="C973" i="16"/>
  <c r="V973" i="16" s="1"/>
  <c r="C974" i="16"/>
  <c r="V974" i="16"/>
  <c r="C975" i="16"/>
  <c r="V975" i="16" s="1"/>
  <c r="C976" i="16"/>
  <c r="V976" i="16"/>
  <c r="H976" i="16" s="1"/>
  <c r="C977" i="16"/>
  <c r="V977" i="16" s="1"/>
  <c r="I977" i="16" s="1"/>
  <c r="C978" i="16"/>
  <c r="V978" i="16"/>
  <c r="C979" i="16"/>
  <c r="V979" i="16" s="1"/>
  <c r="F979" i="16" s="1"/>
  <c r="C980" i="16"/>
  <c r="V980" i="16"/>
  <c r="C981" i="16"/>
  <c r="V981" i="16" s="1"/>
  <c r="R981" i="16" s="1"/>
  <c r="C982" i="16"/>
  <c r="V982" i="16"/>
  <c r="E982" i="16" s="1"/>
  <c r="X982" i="16" s="1"/>
  <c r="C983" i="16"/>
  <c r="V983" i="16" s="1"/>
  <c r="C984" i="16"/>
  <c r="V984" i="16"/>
  <c r="I984" i="16" s="1"/>
  <c r="C985" i="16"/>
  <c r="V985" i="16" s="1"/>
  <c r="J985" i="16" s="1"/>
  <c r="C986" i="16"/>
  <c r="V986" i="16"/>
  <c r="C987" i="16"/>
  <c r="V987" i="16" s="1"/>
  <c r="C988" i="16"/>
  <c r="V988" i="16"/>
  <c r="G988" i="16" s="1"/>
  <c r="C989" i="16"/>
  <c r="V989" i="16" s="1"/>
  <c r="C990" i="16"/>
  <c r="V990" i="16"/>
  <c r="I990" i="16" s="1"/>
  <c r="C991" i="16"/>
  <c r="V991" i="16" s="1"/>
  <c r="C992" i="16"/>
  <c r="V992" i="16"/>
  <c r="C993" i="16"/>
  <c r="V993" i="16" s="1"/>
  <c r="C994" i="16"/>
  <c r="V994" i="16"/>
  <c r="G994" i="16" s="1"/>
  <c r="C995" i="16"/>
  <c r="V995" i="16" s="1"/>
  <c r="C996" i="16"/>
  <c r="V996" i="16"/>
  <c r="G996" i="16" s="1"/>
  <c r="C997" i="16"/>
  <c r="V997" i="16" s="1"/>
  <c r="C998" i="16"/>
  <c r="V998" i="16"/>
  <c r="C999" i="16"/>
  <c r="V999" i="16" s="1"/>
  <c r="E999" i="16" s="1"/>
  <c r="X999" i="16" s="1"/>
  <c r="C1000" i="16"/>
  <c r="V1000" i="16"/>
  <c r="G1000" i="16" s="1"/>
  <c r="C1001" i="16"/>
  <c r="V1001" i="16" s="1"/>
  <c r="G1001" i="16" s="1"/>
  <c r="C1002" i="16"/>
  <c r="V1002" i="16"/>
  <c r="C1003" i="16"/>
  <c r="V1003" i="16" s="1"/>
  <c r="C1004" i="16"/>
  <c r="V1004" i="16"/>
  <c r="E1004" i="16" s="1"/>
  <c r="X1004" i="16" s="1"/>
  <c r="C1005" i="16"/>
  <c r="V1005" i="16" s="1"/>
  <c r="E1005" i="16" s="1"/>
  <c r="X1005" i="16" s="1"/>
  <c r="C1006" i="16"/>
  <c r="V1006" i="16"/>
  <c r="C1007" i="16"/>
  <c r="V1007" i="16" s="1"/>
  <c r="I1007" i="16" s="1"/>
  <c r="C1008" i="16"/>
  <c r="V1008" i="16"/>
  <c r="C1009" i="16"/>
  <c r="V1009" i="16" s="1"/>
  <c r="C1010" i="16"/>
  <c r="V1010" i="16"/>
  <c r="F1010" i="16" s="1"/>
  <c r="C1011" i="16"/>
  <c r="V1011" i="16" s="1"/>
  <c r="C1012" i="16"/>
  <c r="V1012" i="16"/>
  <c r="G1012" i="16" s="1"/>
  <c r="C1013" i="16"/>
  <c r="V1013" i="16" s="1"/>
  <c r="I1013" i="16" s="1"/>
  <c r="C1014" i="16"/>
  <c r="V1014" i="16"/>
  <c r="I1014" i="16" s="1"/>
  <c r="C1015" i="16"/>
  <c r="V1015" i="16" s="1"/>
  <c r="C1016" i="16"/>
  <c r="V1016" i="16"/>
  <c r="C1017" i="16"/>
  <c r="V1017" i="16" s="1"/>
  <c r="E1017" i="16" s="1"/>
  <c r="X1017" i="16" s="1"/>
  <c r="C1018" i="16"/>
  <c r="V1018" i="16"/>
  <c r="G1018" i="16" s="1"/>
  <c r="C1019" i="16"/>
  <c r="V1019" i="16" s="1"/>
  <c r="C1020" i="16"/>
  <c r="V1020" i="16"/>
  <c r="I1020" i="16" s="1"/>
  <c r="C1021" i="16"/>
  <c r="V1021" i="16" s="1"/>
  <c r="C1022" i="16"/>
  <c r="V1022" i="16"/>
  <c r="I1022" i="16" s="1"/>
  <c r="C1023" i="16"/>
  <c r="V1023" i="16" s="1"/>
  <c r="C1024" i="16"/>
  <c r="V1024" i="16"/>
  <c r="R1024" i="16" s="1"/>
  <c r="C1025" i="16"/>
  <c r="V1025" i="16" s="1"/>
  <c r="C1026" i="16"/>
  <c r="V1026" i="16"/>
  <c r="F1026" i="16" s="1"/>
  <c r="C1027" i="16"/>
  <c r="V1027" i="16" s="1"/>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C1056" i="16"/>
  <c r="V1056" i="16" s="1"/>
  <c r="C1057" i="16"/>
  <c r="V1057" i="16" s="1"/>
  <c r="I1057" i="16" s="1"/>
  <c r="C1058" i="16"/>
  <c r="C1059" i="16"/>
  <c r="V1059" i="16" s="1"/>
  <c r="C1060" i="16"/>
  <c r="V1060" i="16" s="1"/>
  <c r="J1060" i="16" s="1"/>
  <c r="C1061" i="16"/>
  <c r="C1062" i="16"/>
  <c r="V1062" i="16" s="1"/>
  <c r="C1063" i="16"/>
  <c r="C1064" i="16"/>
  <c r="C1065" i="16"/>
  <c r="V1065" i="16" s="1"/>
  <c r="C1066" i="16"/>
  <c r="C1067" i="16"/>
  <c r="V1067" i="16" s="1"/>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V1095" i="16"/>
  <c r="C1096" i="16"/>
  <c r="C1097" i="16"/>
  <c r="V1097" i="16"/>
  <c r="G1097" i="16" s="1"/>
  <c r="C1098" i="16"/>
  <c r="C1099" i="16"/>
  <c r="C1100" i="16"/>
  <c r="V1100" i="16" s="1"/>
  <c r="G1100" i="16" s="1"/>
  <c r="C1101" i="16"/>
  <c r="V1101" i="16" s="1"/>
  <c r="C1102" i="16"/>
  <c r="C1103" i="16"/>
  <c r="C1104" i="16"/>
  <c r="V1104" i="16" s="1"/>
  <c r="R1104" i="16" s="1"/>
  <c r="C1105" i="16"/>
  <c r="V1105" i="16"/>
  <c r="C1106" i="16"/>
  <c r="C1107" i="16"/>
  <c r="V1107" i="16"/>
  <c r="C1108" i="16"/>
  <c r="C1109" i="16"/>
  <c r="V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c r="C1192" i="16"/>
  <c r="C1193" i="16"/>
  <c r="V1193" i="16" s="1"/>
  <c r="C1194" i="16"/>
  <c r="C1195" i="16"/>
  <c r="C1196" i="16"/>
  <c r="V1196" i="16" s="1"/>
  <c r="C1197" i="16"/>
  <c r="V1197" i="16" s="1"/>
  <c r="C1198" i="16"/>
  <c r="V1198" i="16" s="1"/>
  <c r="J1198" i="16" s="1"/>
  <c r="C1199" i="16"/>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J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c r="C1258" i="16"/>
  <c r="C1259" i="16"/>
  <c r="V1259" i="16"/>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c r="C1306" i="16"/>
  <c r="C1307" i="16"/>
  <c r="V1307" i="16"/>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V1363" i="16" s="1"/>
  <c r="C1364" i="16"/>
  <c r="C1365" i="16"/>
  <c r="V1365" i="16" s="1"/>
  <c r="C1366" i="16"/>
  <c r="C1367" i="16"/>
  <c r="C1368" i="16"/>
  <c r="V1368" i="16" s="1"/>
  <c r="J1368" i="16" s="1"/>
  <c r="C1369" i="16"/>
  <c r="V1369" i="16" s="1"/>
  <c r="C1370" i="16"/>
  <c r="V1370" i="16" s="1"/>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s="1"/>
  <c r="C1519" i="16"/>
  <c r="V1519" i="16" s="1"/>
  <c r="C1520" i="16"/>
  <c r="V1520" i="16" s="1"/>
  <c r="J1520" i="16" s="1"/>
  <c r="C1521" i="16"/>
  <c r="V1521" i="16" s="1"/>
  <c r="C1522" i="16"/>
  <c r="V1522" i="16"/>
  <c r="C1523" i="16"/>
  <c r="V1523" i="16" s="1"/>
  <c r="C1524" i="16"/>
  <c r="V1524" i="16" s="1"/>
  <c r="R1524" i="16" s="1"/>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s="1"/>
  <c r="C1559" i="16"/>
  <c r="C1560" i="16"/>
  <c r="V1560" i="16" s="1"/>
  <c r="F1560" i="16" s="1"/>
  <c r="C1561" i="16"/>
  <c r="V1561" i="16" s="1"/>
  <c r="C1562" i="16"/>
  <c r="V1562" i="16" s="1"/>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s="1"/>
  <c r="E1588" i="16" s="1"/>
  <c r="X1588" i="16" s="1"/>
  <c r="C1589" i="16"/>
  <c r="V1589" i="16" s="1"/>
  <c r="C1590" i="16"/>
  <c r="V1590" i="16"/>
  <c r="H1590" i="16" s="1"/>
  <c r="C1591" i="16"/>
  <c r="C1592" i="16"/>
  <c r="V1592" i="16" s="1"/>
  <c r="F1592" i="16" s="1"/>
  <c r="C1593" i="16"/>
  <c r="V1593" i="16" s="1"/>
  <c r="G1593" i="16" s="1"/>
  <c r="C1594" i="16"/>
  <c r="V1594" i="16" s="1"/>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V1620" i="16" s="1"/>
  <c r="C1621" i="16"/>
  <c r="V1621" i="16" s="1"/>
  <c r="C1622" i="16"/>
  <c r="V1622" i="16"/>
  <c r="C1623" i="16"/>
  <c r="C1624" i="16"/>
  <c r="V1624" i="16" s="1"/>
  <c r="C1625" i="16"/>
  <c r="V1625" i="16" s="1"/>
  <c r="J1625" i="16" s="1"/>
  <c r="C1626" i="16"/>
  <c r="V1626" i="16" s="1"/>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s="1"/>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s="1"/>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s="1"/>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s="1"/>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c r="H1750" i="16" s="1"/>
  <c r="C1751" i="16"/>
  <c r="V1751" i="16" s="1"/>
  <c r="C1752" i="16"/>
  <c r="V1752" i="16" s="1"/>
  <c r="C1753" i="16"/>
  <c r="V1753" i="16" s="1"/>
  <c r="C1754" i="16"/>
  <c r="V1754" i="16"/>
  <c r="R1754" i="16" s="1"/>
  <c r="C1755" i="16"/>
  <c r="V1755" i="16" s="1"/>
  <c r="C1756" i="16"/>
  <c r="V1756" i="16"/>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V1772" i="16"/>
  <c r="R1772" i="16" s="1"/>
  <c r="C1773" i="16"/>
  <c r="V1773" i="16" s="1"/>
  <c r="C1774" i="16"/>
  <c r="V1774" i="16" s="1"/>
  <c r="I1774" i="16" s="1"/>
  <c r="C1775" i="16"/>
  <c r="V1775" i="16" s="1"/>
  <c r="C1776" i="16"/>
  <c r="V1776" i="16" s="1"/>
  <c r="C1777" i="16"/>
  <c r="V1777" i="16" s="1"/>
  <c r="I1777" i="16" s="1"/>
  <c r="C1778" i="16"/>
  <c r="V1778" i="16"/>
  <c r="I1778" i="16" s="1"/>
  <c r="C1779" i="16"/>
  <c r="V1779" i="16" s="1"/>
  <c r="C1780" i="16"/>
  <c r="V1780" i="16" s="1"/>
  <c r="C1781" i="16"/>
  <c r="V1781" i="16" s="1"/>
  <c r="C1782" i="16"/>
  <c r="V1782" i="16" s="1"/>
  <c r="C1783" i="16"/>
  <c r="C1784" i="16"/>
  <c r="C1785" i="16"/>
  <c r="V1785" i="16" s="1"/>
  <c r="C1786" i="16"/>
  <c r="V1786" i="16" s="1"/>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V1812" i="16" s="1"/>
  <c r="C1813" i="16"/>
  <c r="V1813" i="16" s="1"/>
  <c r="C1814" i="16"/>
  <c r="V1814" i="16" s="1"/>
  <c r="I1814" i="16" s="1"/>
  <c r="C1815" i="16"/>
  <c r="V1815" i="16" s="1"/>
  <c r="C1816" i="16"/>
  <c r="V1816" i="16" s="1"/>
  <c r="C1817" i="16"/>
  <c r="V1817" i="16" s="1"/>
  <c r="C1818" i="16"/>
  <c r="V1818" i="16" s="1"/>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s="1"/>
  <c r="C1845" i="16"/>
  <c r="V1845" i="16" s="1"/>
  <c r="C1846" i="16"/>
  <c r="V1846" i="16"/>
  <c r="C1847" i="16"/>
  <c r="C1848" i="16"/>
  <c r="V1848" i="16" s="1"/>
  <c r="G1848" i="16" s="1"/>
  <c r="C1849" i="16"/>
  <c r="V1849" i="16" s="1"/>
  <c r="C1850" i="16"/>
  <c r="V1850" i="16" s="1"/>
  <c r="C1851" i="16"/>
  <c r="C1852" i="16"/>
  <c r="V1852" i="16" s="1"/>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V1866" i="16" s="1"/>
  <c r="C1867" i="16"/>
  <c r="V1867" i="16" s="1"/>
  <c r="C1868" i="16"/>
  <c r="V1868" i="16" s="1"/>
  <c r="I1868" i="16" s="1"/>
  <c r="C1869" i="16"/>
  <c r="V1869" i="16" s="1"/>
  <c r="I1869" i="16" s="1"/>
  <c r="C1870" i="16"/>
  <c r="V1870" i="16" s="1"/>
  <c r="F1870" i="16" s="1"/>
  <c r="C1871" i="16"/>
  <c r="V1871" i="16" s="1"/>
  <c r="C1872" i="16"/>
  <c r="V1872" i="16" s="1"/>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s="1"/>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s="1"/>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s="1"/>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s="1"/>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s="1"/>
  <c r="E2100" i="16" s="1"/>
  <c r="X2100" i="16" s="1"/>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c r="C2139" i="16"/>
  <c r="C2140" i="16"/>
  <c r="V2140" i="16" s="1"/>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C2195" i="16"/>
  <c r="C2196" i="16"/>
  <c r="V2196" i="16"/>
  <c r="C2197" i="16"/>
  <c r="C2198" i="16"/>
  <c r="C2199" i="16"/>
  <c r="C2200" i="16"/>
  <c r="C2201" i="16"/>
  <c r="C2202" i="16"/>
  <c r="V2202" i="16"/>
  <c r="C2203" i="16"/>
  <c r="C2204" i="16"/>
  <c r="V2204" i="16" s="1"/>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c r="G2258" i="16" s="1"/>
  <c r="C2259" i="16"/>
  <c r="C2260" i="16"/>
  <c r="V2260" i="16"/>
  <c r="C2261" i="16"/>
  <c r="C2262" i="16"/>
  <c r="V2262" i="16" s="1"/>
  <c r="H2262" i="16" s="1"/>
  <c r="C2263" i="16"/>
  <c r="C2264" i="16"/>
  <c r="V2264" i="16"/>
  <c r="G2264" i="16" s="1"/>
  <c r="C2265" i="16"/>
  <c r="C2266" i="16"/>
  <c r="V2266" i="16"/>
  <c r="G2266" i="16" s="1"/>
  <c r="C2267" i="16"/>
  <c r="C2268" i="16"/>
  <c r="V2268" i="16" s="1"/>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c r="C2323" i="16"/>
  <c r="V2323" i="16" s="1"/>
  <c r="J2323" i="16" s="1"/>
  <c r="C2324" i="16"/>
  <c r="V2324" i="16"/>
  <c r="F2324" i="16" s="1"/>
  <c r="C2325" i="16"/>
  <c r="C2326" i="16"/>
  <c r="C2327" i="16"/>
  <c r="C2328" i="16"/>
  <c r="C2329" i="16"/>
  <c r="C2330" i="16"/>
  <c r="V2330" i="16"/>
  <c r="C2331" i="16"/>
  <c r="C2332" i="16"/>
  <c r="V2332" i="16" s="1"/>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c r="H2348" i="16" s="1"/>
  <c r="C2349" i="16"/>
  <c r="C2350" i="16"/>
  <c r="V2350" i="16" s="1"/>
  <c r="G2350" i="16" s="1"/>
  <c r="C2351" i="16"/>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C2372" i="16"/>
  <c r="V2372" i="16" s="1"/>
  <c r="C2373" i="16"/>
  <c r="C2374" i="16"/>
  <c r="C2375" i="16"/>
  <c r="C2376" i="16"/>
  <c r="V2376" i="16" s="1"/>
  <c r="C2377" i="16"/>
  <c r="C2378" i="16"/>
  <c r="V2378" i="16"/>
  <c r="C2379" i="16"/>
  <c r="C2380" i="16"/>
  <c r="V2380" i="16" s="1"/>
  <c r="J2380" i="16" s="1"/>
  <c r="C2381" i="16"/>
  <c r="C2382" i="16"/>
  <c r="V2382" i="16" s="1"/>
  <c r="G2382" i="16" s="1"/>
  <c r="C2383" i="16"/>
  <c r="V2383" i="16" s="1"/>
  <c r="C2384" i="16"/>
  <c r="V2384" i="16"/>
  <c r="I2384" i="16" s="1"/>
  <c r="C2385" i="16"/>
  <c r="C2386" i="16"/>
  <c r="V2386" i="16" s="1"/>
  <c r="C2387" i="16"/>
  <c r="C2388" i="16"/>
  <c r="V2388" i="16" s="1"/>
  <c r="C2389" i="16"/>
  <c r="C2390" i="16"/>
  <c r="C2391" i="16"/>
  <c r="C2392" i="16"/>
  <c r="V2392" i="16" s="1"/>
  <c r="C2393" i="16"/>
  <c r="C2394" i="16"/>
  <c r="V2394" i="16" s="1"/>
  <c r="C2395" i="16"/>
  <c r="C2396" i="16"/>
  <c r="V2396" i="16" s="1"/>
  <c r="C2397" i="16"/>
  <c r="C2398" i="16"/>
  <c r="C2399" i="16"/>
  <c r="C2400" i="16"/>
  <c r="V2400" i="16" s="1"/>
  <c r="I2400" i="16" s="1"/>
  <c r="C2401" i="16"/>
  <c r="C2402" i="16"/>
  <c r="C2403" i="16"/>
  <c r="V2403" i="16" s="1"/>
  <c r="C2404" i="16"/>
  <c r="V2404" i="16" s="1"/>
  <c r="C2405" i="16"/>
  <c r="C2406" i="16"/>
  <c r="V2406" i="16" s="1"/>
  <c r="C2407" i="16"/>
  <c r="C2408" i="16"/>
  <c r="C2409" i="16"/>
  <c r="C2410" i="16"/>
  <c r="V2410" i="16" s="1"/>
  <c r="C2411" i="16"/>
  <c r="C2412" i="16"/>
  <c r="V2412" i="16"/>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C2436" i="16"/>
  <c r="V2436" i="16"/>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s="1"/>
  <c r="G2474" i="16" s="1"/>
  <c r="C2475" i="16"/>
  <c r="C2476" i="16"/>
  <c r="V2476" i="16"/>
  <c r="C2477" i="16"/>
  <c r="C2478" i="16"/>
  <c r="V2478" i="16" s="1"/>
  <c r="C2479" i="16"/>
  <c r="C2480" i="16"/>
  <c r="V2480" i="16" s="1"/>
  <c r="C2481" i="16"/>
  <c r="C2482" i="16"/>
  <c r="C2483" i="16"/>
  <c r="V2483" i="16" s="1"/>
  <c r="C2484" i="16"/>
  <c r="V2484" i="16"/>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C2500" i="16"/>
  <c r="V2500" i="16"/>
  <c r="H2500" i="16" s="1"/>
  <c r="C2501" i="16"/>
  <c r="C2502" i="16"/>
  <c r="V2502" i="16"/>
  <c r="C2503" i="16"/>
  <c r="C2504" i="16"/>
  <c r="V2504" i="16"/>
  <c r="E2504" i="16" s="1"/>
  <c r="X2504" i="16" s="1"/>
  <c r="B15" i="10"/>
  <c r="G15" i="10" s="1"/>
  <c r="H15" i="10" s="1"/>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1649" i="16"/>
  <c r="AB1658" i="16"/>
  <c r="AB1670" i="16"/>
  <c r="AB1678" i="16"/>
  <c r="AB1686" i="16"/>
  <c r="AB1690" i="16"/>
  <c r="AB1699" i="16"/>
  <c r="AB1706" i="16"/>
  <c r="AB1713" i="16"/>
  <c r="AB1720" i="16"/>
  <c r="AB1724" i="16"/>
  <c r="AB1730" i="16"/>
  <c r="AB1737" i="16"/>
  <c r="AB1744" i="16"/>
  <c r="AB1750" i="16"/>
  <c r="AB1761" i="16"/>
  <c r="AB1766" i="16"/>
  <c r="AB1777" i="16"/>
  <c r="AB1785" i="16"/>
  <c r="AB1790" i="16"/>
  <c r="AB1798" i="16"/>
  <c r="AB1806" i="16"/>
  <c r="AB1817" i="16"/>
  <c r="AB1822" i="16"/>
  <c r="AB1826" i="16"/>
  <c r="AB1833" i="16"/>
  <c r="AB1840" i="16"/>
  <c r="AB1846" i="16"/>
  <c r="AB1852" i="16"/>
  <c r="AB1857" i="16"/>
  <c r="AB1865" i="16"/>
  <c r="AB1873" i="16"/>
  <c r="AB1880" i="16"/>
  <c r="AB1884" i="16"/>
  <c r="AB1892" i="16"/>
  <c r="AB1905" i="16"/>
  <c r="AB1918" i="16"/>
  <c r="AB1922" i="16"/>
  <c r="AB1929" i="16"/>
  <c r="AB1937" i="16"/>
  <c r="AB1948" i="16"/>
  <c r="AB1955" i="16"/>
  <c r="AB1962" i="16"/>
  <c r="AB1968" i="16"/>
  <c r="AB1974" i="16"/>
  <c r="AB1978" i="16"/>
  <c r="AB1984" i="16"/>
  <c r="AB1992" i="16"/>
  <c r="AB1998" i="16"/>
  <c r="AB2007" i="16"/>
  <c r="AB2012" i="16"/>
  <c r="AB2034" i="16"/>
  <c r="AB2050" i="16"/>
  <c r="AB2066" i="16"/>
  <c r="AB2074" i="16"/>
  <c r="AB2080" i="16"/>
  <c r="AB2090" i="16"/>
  <c r="AB2095" i="16"/>
  <c r="AB2106" i="16"/>
  <c r="AB2112" i="16"/>
  <c r="AB2130" i="16"/>
  <c r="AB2140" i="16"/>
  <c r="AB2150" i="16"/>
  <c r="AB2158" i="16"/>
  <c r="AB2170" i="16"/>
  <c r="AB2176" i="16"/>
  <c r="AB2184" i="16"/>
  <c r="AB2206" i="16"/>
  <c r="AB2214" i="16"/>
  <c r="AB2224" i="16"/>
  <c r="AB2234" i="16"/>
  <c r="AB2242" i="16"/>
  <c r="AB2254" i="16"/>
  <c r="AB2266" i="16"/>
  <c r="AB2282" i="16"/>
  <c r="AB2288" i="16"/>
  <c r="AB2298" i="16"/>
  <c r="AB2306" i="16"/>
  <c r="AB2316" i="16"/>
  <c r="AB2324" i="16"/>
  <c r="AB2336" i="16"/>
  <c r="AB2346" i="16"/>
  <c r="AB2355" i="16"/>
  <c r="AB2364" i="16"/>
  <c r="AB2372" i="16"/>
  <c r="AB2400" i="16"/>
  <c r="AB2410" i="16"/>
  <c r="AB2428" i="16"/>
  <c r="AB2438" i="16"/>
  <c r="AB2462" i="16"/>
  <c r="AB2470" i="16"/>
  <c r="AB2480" i="16"/>
  <c r="AB2490" i="16"/>
  <c r="AB2498" i="16"/>
  <c r="AB2504"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AB1650" i="16" s="1"/>
  <c r="B1651" i="16"/>
  <c r="B1652" i="16"/>
  <c r="B1653" i="16"/>
  <c r="B1654" i="16"/>
  <c r="B1655" i="16"/>
  <c r="B1656" i="16"/>
  <c r="B1657" i="16"/>
  <c r="AB1657" i="16" s="1"/>
  <c r="B1658" i="16"/>
  <c r="B1659" i="16"/>
  <c r="B1660" i="16"/>
  <c r="B1661" i="16"/>
  <c r="B1662" i="16"/>
  <c r="B1663" i="16"/>
  <c r="B1664" i="16"/>
  <c r="B1665" i="16"/>
  <c r="B1666" i="16"/>
  <c r="B1667" i="16"/>
  <c r="B1668" i="16"/>
  <c r="B1669" i="16"/>
  <c r="B1670" i="16"/>
  <c r="B1671" i="16"/>
  <c r="B1672" i="16"/>
  <c r="B1673" i="16"/>
  <c r="AB1673" i="16" s="1"/>
  <c r="B1674" i="16"/>
  <c r="B1675" i="16"/>
  <c r="B1676" i="16"/>
  <c r="B1677" i="16"/>
  <c r="B1678" i="16"/>
  <c r="B1679" i="16"/>
  <c r="B1680" i="16"/>
  <c r="B1681" i="16"/>
  <c r="B1682" i="16"/>
  <c r="B1683" i="16"/>
  <c r="B1684" i="16"/>
  <c r="B1685" i="16"/>
  <c r="B1686" i="16"/>
  <c r="B1687" i="16"/>
  <c r="B1688" i="16"/>
  <c r="B1689" i="16"/>
  <c r="AB1689" i="16" s="1"/>
  <c r="B1690" i="16"/>
  <c r="B1691" i="16"/>
  <c r="B1692" i="16"/>
  <c r="B1693" i="16"/>
  <c r="B1694" i="16"/>
  <c r="B1695" i="16"/>
  <c r="AB1695" i="16" s="1"/>
  <c r="B1696" i="16"/>
  <c r="B1697" i="16"/>
  <c r="B1698" i="16"/>
  <c r="B1699" i="16"/>
  <c r="B1700" i="16"/>
  <c r="B1701" i="16"/>
  <c r="B1702" i="16"/>
  <c r="B1703" i="16"/>
  <c r="B1704" i="16"/>
  <c r="B1705" i="16"/>
  <c r="AB1705" i="16" s="1"/>
  <c r="B1706" i="16"/>
  <c r="B1707" i="16"/>
  <c r="B1708" i="16"/>
  <c r="B1709" i="16"/>
  <c r="B1710" i="16"/>
  <c r="B1711" i="16"/>
  <c r="B1712" i="16"/>
  <c r="B1713" i="16"/>
  <c r="B1714" i="16"/>
  <c r="B1715" i="16"/>
  <c r="B1716" i="16"/>
  <c r="B1717" i="16"/>
  <c r="B1718" i="16"/>
  <c r="B1719" i="16"/>
  <c r="B1720" i="16"/>
  <c r="B1721" i="16"/>
  <c r="AB1721" i="16" s="1"/>
  <c r="B1722" i="16"/>
  <c r="B1723" i="16"/>
  <c r="B1724" i="16"/>
  <c r="B1725" i="16"/>
  <c r="B1726" i="16"/>
  <c r="AB1726" i="16" s="1"/>
  <c r="B1727" i="16"/>
  <c r="B1728" i="16"/>
  <c r="B1729" i="16"/>
  <c r="AB1729" i="16" s="1"/>
  <c r="B1730" i="16"/>
  <c r="B1731" i="16"/>
  <c r="B1732" i="16"/>
  <c r="B1733" i="16"/>
  <c r="B1734" i="16"/>
  <c r="B1735" i="16"/>
  <c r="B1736" i="16"/>
  <c r="B1737" i="16"/>
  <c r="B1738" i="16"/>
  <c r="B1739" i="16"/>
  <c r="B1740" i="16"/>
  <c r="B1741" i="16"/>
  <c r="B1742" i="16"/>
  <c r="B1743" i="16"/>
  <c r="B1744" i="16"/>
  <c r="B1745" i="16"/>
  <c r="AB1745" i="16" s="1"/>
  <c r="B1746" i="16"/>
  <c r="B1747" i="16"/>
  <c r="B1748" i="16"/>
  <c r="B1749" i="16"/>
  <c r="B1750" i="16"/>
  <c r="B1751" i="16"/>
  <c r="B1752" i="16"/>
  <c r="B1753" i="16"/>
  <c r="AB1753" i="16" s="1"/>
  <c r="B1754" i="16"/>
  <c r="B1755" i="16"/>
  <c r="B1756" i="16"/>
  <c r="B1757" i="16"/>
  <c r="B1758" i="16"/>
  <c r="B1759" i="16"/>
  <c r="B1760" i="16"/>
  <c r="B1761" i="16"/>
  <c r="B1762" i="16"/>
  <c r="AB1762" i="16" s="1"/>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AB1786" i="16" s="1"/>
  <c r="B1787" i="16"/>
  <c r="B1788" i="16"/>
  <c r="B1789" i="16"/>
  <c r="B1790" i="16"/>
  <c r="B1791" i="16"/>
  <c r="B1792" i="16"/>
  <c r="B1793" i="16"/>
  <c r="B1794" i="16"/>
  <c r="B1795" i="16"/>
  <c r="B1796" i="16"/>
  <c r="B1797" i="16"/>
  <c r="B1798" i="16"/>
  <c r="B1799" i="16"/>
  <c r="B1800" i="16"/>
  <c r="B1801" i="16"/>
  <c r="AB1801" i="16" s="1"/>
  <c r="B1802" i="16"/>
  <c r="B1803" i="16"/>
  <c r="B1804" i="16"/>
  <c r="B1805" i="16"/>
  <c r="B1806" i="16"/>
  <c r="B1807" i="16"/>
  <c r="B1808" i="16"/>
  <c r="B1809" i="16"/>
  <c r="B1810" i="16"/>
  <c r="B1811" i="16"/>
  <c r="B1812" i="16"/>
  <c r="B1813" i="16"/>
  <c r="B1814" i="16"/>
  <c r="AB1814" i="16" s="1"/>
  <c r="B1815" i="16"/>
  <c r="B1816" i="16"/>
  <c r="B1817" i="16"/>
  <c r="B1818" i="16"/>
  <c r="AB1818" i="16" s="1"/>
  <c r="B1819" i="16"/>
  <c r="B1820" i="16"/>
  <c r="B1821" i="16"/>
  <c r="B1822" i="16"/>
  <c r="B1823" i="16"/>
  <c r="B1824" i="16"/>
  <c r="B1825" i="16"/>
  <c r="AB1825" i="16" s="1"/>
  <c r="B1826" i="16"/>
  <c r="B1827" i="16"/>
  <c r="B1828" i="16"/>
  <c r="B1829" i="16"/>
  <c r="B1830" i="16"/>
  <c r="B1831" i="16"/>
  <c r="B1832" i="16"/>
  <c r="B1833" i="16"/>
  <c r="B1834" i="16"/>
  <c r="AB1834" i="16" s="1"/>
  <c r="B1835" i="16"/>
  <c r="B1836" i="16"/>
  <c r="B1837" i="16"/>
  <c r="B1838" i="16"/>
  <c r="B1839" i="16"/>
  <c r="B1840" i="16"/>
  <c r="B1841" i="16"/>
  <c r="AB1841" i="16" s="1"/>
  <c r="B1842" i="16"/>
  <c r="B1843" i="16"/>
  <c r="B1844" i="16"/>
  <c r="B1845" i="16"/>
  <c r="B1846" i="16"/>
  <c r="B1847" i="16"/>
  <c r="B1848" i="16"/>
  <c r="B1849" i="16"/>
  <c r="B1850" i="16"/>
  <c r="B1851" i="16"/>
  <c r="B1852" i="16"/>
  <c r="B1853" i="16"/>
  <c r="B1854" i="16"/>
  <c r="AB1854" i="16" s="1"/>
  <c r="B1855" i="16"/>
  <c r="B1856" i="16"/>
  <c r="B1857" i="16"/>
  <c r="B1858" i="16"/>
  <c r="AB1858" i="16" s="1"/>
  <c r="B1859" i="16"/>
  <c r="B1860" i="16"/>
  <c r="B1861" i="16"/>
  <c r="B1862" i="16"/>
  <c r="B1863" i="16"/>
  <c r="B1864" i="16"/>
  <c r="B1865" i="16"/>
  <c r="B1866" i="16"/>
  <c r="B1867" i="16"/>
  <c r="B1868" i="16"/>
  <c r="B1869" i="16"/>
  <c r="B1870" i="16"/>
  <c r="B1871" i="16"/>
  <c r="B1872" i="16"/>
  <c r="B1873" i="16"/>
  <c r="B1874" i="16"/>
  <c r="AB1874" i="16" s="1"/>
  <c r="B1875" i="16"/>
  <c r="B1876" i="16"/>
  <c r="B1877" i="16"/>
  <c r="B1878" i="16"/>
  <c r="B1879" i="16"/>
  <c r="B1880" i="16"/>
  <c r="B1881" i="16"/>
  <c r="AB1881" i="16" s="1"/>
  <c r="B1882" i="16"/>
  <c r="B1883" i="16"/>
  <c r="B1884" i="16"/>
  <c r="B1885" i="16"/>
  <c r="B1886" i="16"/>
  <c r="B1887" i="16"/>
  <c r="B1888" i="16"/>
  <c r="B1889" i="16"/>
  <c r="B1890" i="16"/>
  <c r="B1891" i="16"/>
  <c r="B1892" i="16"/>
  <c r="B1893" i="16"/>
  <c r="B1894" i="16"/>
  <c r="AB1894" i="16" s="1"/>
  <c r="B1895" i="16"/>
  <c r="B1896" i="16"/>
  <c r="B1897" i="16"/>
  <c r="B1898" i="16"/>
  <c r="B1899" i="16"/>
  <c r="AB1899" i="16" s="1"/>
  <c r="B1900" i="16"/>
  <c r="B1901" i="16"/>
  <c r="B1902" i="16"/>
  <c r="B1903" i="16"/>
  <c r="B1904" i="16"/>
  <c r="B1905" i="16"/>
  <c r="B1906" i="16"/>
  <c r="B1907" i="16"/>
  <c r="B1908" i="16"/>
  <c r="B1909" i="16"/>
  <c r="B1910" i="16"/>
  <c r="B1911" i="16"/>
  <c r="B1912" i="16"/>
  <c r="B1913" i="16"/>
  <c r="AB1913" i="16" s="1"/>
  <c r="B1914" i="16"/>
  <c r="B1915" i="16"/>
  <c r="B1916" i="16"/>
  <c r="B1917" i="16"/>
  <c r="B1918" i="16"/>
  <c r="B1919" i="16"/>
  <c r="B1920" i="16"/>
  <c r="B1921" i="16"/>
  <c r="AB1921" i="16" s="1"/>
  <c r="B1922" i="16"/>
  <c r="B1923" i="16"/>
  <c r="B1924" i="16"/>
  <c r="B1925" i="16"/>
  <c r="B1926" i="16"/>
  <c r="B1927" i="16"/>
  <c r="B1928" i="16"/>
  <c r="B1929" i="16"/>
  <c r="B1930" i="16"/>
  <c r="B1931" i="16"/>
  <c r="B1932" i="16"/>
  <c r="B1933" i="16"/>
  <c r="B1934" i="16"/>
  <c r="B1935" i="16"/>
  <c r="B1936" i="16"/>
  <c r="B1937" i="16"/>
  <c r="B1938" i="16"/>
  <c r="AB1938" i="16" s="1"/>
  <c r="B1939" i="16"/>
  <c r="B1940" i="16"/>
  <c r="B1941" i="16"/>
  <c r="B1942" i="16"/>
  <c r="B1943" i="16"/>
  <c r="B1944" i="16"/>
  <c r="B1945" i="16"/>
  <c r="B1946" i="16"/>
  <c r="B1947" i="16"/>
  <c r="B1948" i="16"/>
  <c r="B1949" i="16"/>
  <c r="B1950" i="16"/>
  <c r="B1951" i="16"/>
  <c r="B1952" i="16"/>
  <c r="B1953" i="16"/>
  <c r="AB1953" i="16" s="1"/>
  <c r="B1954" i="16"/>
  <c r="B1955" i="16"/>
  <c r="B1956" i="16"/>
  <c r="B1957" i="16"/>
  <c r="B1958" i="16"/>
  <c r="B1959" i="16"/>
  <c r="B1960" i="16"/>
  <c r="B1961" i="16"/>
  <c r="AB1961" i="16" s="1"/>
  <c r="B1962" i="16"/>
  <c r="B1963" i="16"/>
  <c r="B1964" i="16"/>
  <c r="B1965" i="16"/>
  <c r="B1966" i="16"/>
  <c r="B1967" i="16"/>
  <c r="B1968" i="16"/>
  <c r="B1969" i="16"/>
  <c r="AB1969" i="16" s="1"/>
  <c r="B1970" i="16"/>
  <c r="B1971" i="16"/>
  <c r="B1972" i="16"/>
  <c r="B1973" i="16"/>
  <c r="B1974" i="16"/>
  <c r="B1975" i="16"/>
  <c r="B1976" i="16"/>
  <c r="B1977" i="16"/>
  <c r="AB1977" i="16" s="1"/>
  <c r="B1978" i="16"/>
  <c r="B1979" i="16"/>
  <c r="B1980" i="16"/>
  <c r="B1981" i="16"/>
  <c r="B1982" i="16"/>
  <c r="B1983" i="16"/>
  <c r="B1984" i="16"/>
  <c r="B1985" i="16"/>
  <c r="AB1985" i="16" s="1"/>
  <c r="B1986" i="16"/>
  <c r="B1987" i="16"/>
  <c r="B1988" i="16"/>
  <c r="B1989" i="16"/>
  <c r="B1990" i="16"/>
  <c r="B1991" i="16"/>
  <c r="B1992" i="16"/>
  <c r="B1993" i="16"/>
  <c r="AB1993" i="16" s="1"/>
  <c r="B1994" i="16"/>
  <c r="B1995" i="16"/>
  <c r="B1996" i="16"/>
  <c r="B1997" i="16"/>
  <c r="B1998" i="16"/>
  <c r="B1999" i="16"/>
  <c r="B2000" i="16"/>
  <c r="B2001" i="16"/>
  <c r="AB2001" i="16" s="1"/>
  <c r="B2002" i="16"/>
  <c r="B2003" i="16"/>
  <c r="B2004" i="16"/>
  <c r="B2005" i="16"/>
  <c r="B2006" i="16"/>
  <c r="B2007" i="16"/>
  <c r="B2008" i="16"/>
  <c r="B2009" i="16"/>
  <c r="B2010" i="16"/>
  <c r="B2011" i="16"/>
  <c r="B2012" i="16"/>
  <c r="B2013" i="16"/>
  <c r="B2014" i="16"/>
  <c r="B2015" i="16"/>
  <c r="B2016" i="16"/>
  <c r="B2017" i="16"/>
  <c r="AB2017" i="16" s="1"/>
  <c r="B2018" i="16"/>
  <c r="B2019" i="16"/>
  <c r="B2020" i="16"/>
  <c r="B2021" i="16"/>
  <c r="B2022" i="16"/>
  <c r="B2023" i="16"/>
  <c r="B2024" i="16"/>
  <c r="B2025" i="16"/>
  <c r="B2026" i="16"/>
  <c r="B2027" i="16"/>
  <c r="AB2027" i="16" s="1"/>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AB2059" i="16" s="1"/>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AB2114" i="16" s="1"/>
  <c r="B2115" i="16"/>
  <c r="B2116" i="16"/>
  <c r="B2117" i="16"/>
  <c r="B2118" i="16"/>
  <c r="B2119" i="16"/>
  <c r="B2120" i="16"/>
  <c r="B2121" i="16"/>
  <c r="B2122" i="16"/>
  <c r="B2123" i="16"/>
  <c r="AB2123" i="16" s="1"/>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AB2154" i="16" s="1"/>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AB2178" i="16" s="1"/>
  <c r="B2179" i="16"/>
  <c r="B2180" i="16"/>
  <c r="B2181" i="16"/>
  <c r="B2182" i="16"/>
  <c r="B2183" i="16"/>
  <c r="B2184" i="16"/>
  <c r="B2185" i="16"/>
  <c r="B2186" i="16"/>
  <c r="B2187" i="16"/>
  <c r="B2188" i="16"/>
  <c r="B2189" i="16"/>
  <c r="B2190" i="16"/>
  <c r="B2191" i="16"/>
  <c r="B2192" i="16"/>
  <c r="B2193" i="16"/>
  <c r="B2194" i="16"/>
  <c r="B2195" i="16"/>
  <c r="AB2195" i="16" s="1"/>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AB2218" i="16" s="1"/>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AB2275" i="16" s="1"/>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AB2318" i="16" s="1"/>
  <c r="B2319" i="16"/>
  <c r="B2320" i="16"/>
  <c r="B2321" i="16"/>
  <c r="B2322" i="16"/>
  <c r="B2323" i="16"/>
  <c r="B2324" i="16"/>
  <c r="B2325" i="16"/>
  <c r="B2326" i="16"/>
  <c r="B2327" i="16"/>
  <c r="B2328" i="16"/>
  <c r="B2329" i="16"/>
  <c r="B2330" i="16"/>
  <c r="AB2330" i="16" s="1"/>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AB2366" i="16" s="1"/>
  <c r="B2367" i="16"/>
  <c r="B2368" i="16"/>
  <c r="B2369" i="16"/>
  <c r="B2370" i="16"/>
  <c r="B2371" i="16"/>
  <c r="B2372" i="16"/>
  <c r="B2373" i="16"/>
  <c r="B2374" i="16"/>
  <c r="B2375" i="16"/>
  <c r="B2376" i="16"/>
  <c r="B2377" i="16"/>
  <c r="B2378" i="16"/>
  <c r="B2379" i="16"/>
  <c r="B2380" i="16"/>
  <c r="B2381" i="16"/>
  <c r="B2382" i="16"/>
  <c r="B2383" i="16"/>
  <c r="AB2383" i="16" s="1"/>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AB2430" i="16" s="1"/>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AB2474" i="16" s="1"/>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P40" i="4"/>
  <c r="P39" i="4"/>
  <c r="B39" i="4" s="1"/>
  <c r="B51" i="4" s="1"/>
  <c r="A36" i="10" s="1"/>
  <c r="P38" i="4"/>
  <c r="K422" i="14"/>
  <c r="K423" i="14"/>
  <c r="J422" i="14"/>
  <c r="J423" i="14"/>
  <c r="P37" i="4"/>
  <c r="Q37" i="4" s="1"/>
  <c r="B69" i="4" s="1"/>
  <c r="A50"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41" i="2" s="1"/>
  <c r="A2" i="13"/>
  <c r="AB2505" i="16"/>
  <c r="B21" i="10"/>
  <c r="G21" i="10" s="1"/>
  <c r="B16" i="10"/>
  <c r="F26" i="10" s="1"/>
  <c r="F36" i="10"/>
  <c r="J6" i="14"/>
  <c r="J9" i="14"/>
  <c r="J10" i="14"/>
  <c r="J11" i="14"/>
  <c r="J5" i="14"/>
  <c r="K5" i="14"/>
  <c r="J7" i="14"/>
  <c r="J8" i="14"/>
  <c r="D11" i="4"/>
  <c r="B4" i="10"/>
  <c r="G4" i="10" s="1"/>
  <c r="H4" i="10" s="1"/>
  <c r="D4" i="10" s="1"/>
  <c r="B5" i="10"/>
  <c r="F6" i="10" s="1"/>
  <c r="H6" i="10" s="1"/>
  <c r="D6" i="10" s="1"/>
  <c r="B17" i="10"/>
  <c r="B18" i="10"/>
  <c r="F28" i="10" s="1"/>
  <c r="B51" i="10"/>
  <c r="G51" i="10" s="1"/>
  <c r="B52" i="10"/>
  <c r="G52" i="10" s="1"/>
  <c r="B6" i="10"/>
  <c r="G6" i="10"/>
  <c r="B22" i="10"/>
  <c r="G22" i="10" s="1"/>
  <c r="B23" i="10"/>
  <c r="G23" i="10" s="1"/>
  <c r="B28" i="10"/>
  <c r="G28" i="10"/>
  <c r="B9" i="10"/>
  <c r="G9" i="10" s="1"/>
  <c r="H9" i="10"/>
  <c r="D9" i="10" s="1"/>
  <c r="B8" i="10"/>
  <c r="G8" i="10" s="1"/>
  <c r="H8" i="10" s="1"/>
  <c r="D8" i="10" s="1"/>
  <c r="B7" i="10"/>
  <c r="G7" i="10" s="1"/>
  <c r="H7" i="10" s="1"/>
  <c r="D7" i="10" s="1"/>
  <c r="B13" i="10"/>
  <c r="G13" i="10" s="1"/>
  <c r="H13" i="10" s="1"/>
  <c r="D13" i="10" s="1"/>
  <c r="B12" i="10"/>
  <c r="G12" i="10" s="1"/>
  <c r="H12" i="10"/>
  <c r="D12" i="10" s="1"/>
  <c r="G61" i="10"/>
  <c r="B61" i="10" s="1"/>
  <c r="B31" i="10"/>
  <c r="G31" i="10"/>
  <c r="B32" i="10"/>
  <c r="G32" i="10" s="1"/>
  <c r="B33" i="10"/>
  <c r="G33" i="10" s="1"/>
  <c r="B30" i="10"/>
  <c r="G30" i="10" s="1"/>
  <c r="B11" i="10"/>
  <c r="G11" i="10" s="1"/>
  <c r="H11" i="10" s="1"/>
  <c r="D11" i="10" s="1"/>
  <c r="B10" i="10"/>
  <c r="G10" i="10"/>
  <c r="H10" i="10" s="1"/>
  <c r="D10" i="10" s="1"/>
  <c r="A5" i="4"/>
  <c r="B60" i="10"/>
  <c r="G60" i="10" s="1"/>
  <c r="B59" i="10"/>
  <c r="G59" i="10" s="1"/>
  <c r="B58" i="10"/>
  <c r="G58" i="10"/>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c r="B40" i="10"/>
  <c r="G40" i="10" s="1"/>
  <c r="B38" i="10"/>
  <c r="G38" i="10" s="1"/>
  <c r="B37" i="10"/>
  <c r="G37" i="10" s="1"/>
  <c r="B36" i="10"/>
  <c r="G36" i="10" s="1"/>
  <c r="B35" i="10"/>
  <c r="G35" i="10" s="1"/>
  <c r="B27" i="10"/>
  <c r="G27" i="10" s="1"/>
  <c r="B26" i="10"/>
  <c r="G26" i="10" s="1"/>
  <c r="B25" i="10"/>
  <c r="G25" i="10"/>
  <c r="H14" i="10"/>
  <c r="H61" i="4"/>
  <c r="B86" i="4"/>
  <c r="A11" i="2"/>
  <c r="H1321" i="16"/>
  <c r="C9" i="3"/>
  <c r="I41" i="10"/>
  <c r="J33" i="10"/>
  <c r="A1" i="2"/>
  <c r="I13" i="10"/>
  <c r="C30" i="3"/>
  <c r="B2" i="16"/>
  <c r="A18" i="2"/>
  <c r="A68" i="2"/>
  <c r="D25" i="4"/>
  <c r="D37" i="4" s="1"/>
  <c r="B19" i="4"/>
  <c r="J23" i="10"/>
  <c r="A57" i="2"/>
  <c r="A71" i="2"/>
  <c r="A4" i="2"/>
  <c r="C5" i="11"/>
  <c r="D5" i="11"/>
  <c r="B4" i="16"/>
  <c r="D1" i="10"/>
  <c r="I11" i="10"/>
  <c r="I48" i="10"/>
  <c r="I54" i="10"/>
  <c r="A40" i="2"/>
  <c r="A63" i="2"/>
  <c r="H1365" i="16"/>
  <c r="J1809" i="16"/>
  <c r="B18" i="4"/>
  <c r="A10" i="10" s="1"/>
  <c r="J48" i="10"/>
  <c r="I46" i="10"/>
  <c r="I68" i="4"/>
  <c r="F27" i="10"/>
  <c r="F47" i="10" s="1"/>
  <c r="H47" i="10" s="1"/>
  <c r="D47" i="10" s="1"/>
  <c r="F31" i="10"/>
  <c r="H31" i="10" s="1"/>
  <c r="D31" i="10" s="1"/>
  <c r="F21" i="10"/>
  <c r="D15" i="10"/>
  <c r="F63" i="10"/>
  <c r="A50" i="2"/>
  <c r="B23" i="3"/>
  <c r="J5" i="10"/>
  <c r="G25" i="4"/>
  <c r="G43" i="4" s="1"/>
  <c r="C10" i="3"/>
  <c r="J9" i="10"/>
  <c r="A3" i="2"/>
  <c r="E4" i="16"/>
  <c r="B3" i="10"/>
  <c r="A43" i="2"/>
  <c r="I22" i="10"/>
  <c r="A19" i="2"/>
  <c r="B12" i="4"/>
  <c r="B15" i="4"/>
  <c r="A7" i="10" s="1"/>
  <c r="B27" i="3"/>
  <c r="F23" i="10"/>
  <c r="H23" i="10" s="1"/>
  <c r="D23" i="10" s="1"/>
  <c r="H68" i="4"/>
  <c r="B13" i="4"/>
  <c r="B68" i="4"/>
  <c r="A49" i="10" s="1"/>
  <c r="I28" i="10"/>
  <c r="C11" i="3"/>
  <c r="A15" i="2"/>
  <c r="A42" i="2"/>
  <c r="I50" i="10"/>
  <c r="C24" i="3"/>
  <c r="B14" i="3"/>
  <c r="A33" i="2"/>
  <c r="B24" i="3"/>
  <c r="J27" i="10"/>
  <c r="I60" i="10"/>
  <c r="A65" i="2"/>
  <c r="A26" i="2"/>
  <c r="J45" i="10"/>
  <c r="J36" i="10"/>
  <c r="B28" i="4"/>
  <c r="B13" i="3"/>
  <c r="J4" i="10"/>
  <c r="B3" i="3"/>
  <c r="B4" i="14"/>
  <c r="A66" i="2"/>
  <c r="A27" i="2"/>
  <c r="A3" i="10"/>
  <c r="I5" i="10"/>
  <c r="J40" i="10"/>
  <c r="A60" i="2"/>
  <c r="C28" i="3"/>
  <c r="B14" i="4"/>
  <c r="A30" i="2"/>
  <c r="C16" i="3"/>
  <c r="B26" i="3"/>
  <c r="I43" i="10"/>
  <c r="B17" i="4"/>
  <c r="A9" i="10" s="1"/>
  <c r="I26" i="10"/>
  <c r="J32" i="10"/>
  <c r="A12" i="2"/>
  <c r="J35" i="10"/>
  <c r="B10" i="4"/>
  <c r="A6" i="10" s="1"/>
  <c r="J43" i="10"/>
  <c r="I25" i="10"/>
  <c r="D4" i="16"/>
  <c r="J54" i="10"/>
  <c r="B28" i="3"/>
  <c r="J15" i="10"/>
  <c r="I45" i="10"/>
  <c r="I38" i="10"/>
  <c r="I17" i="10"/>
  <c r="J60" i="10"/>
  <c r="C4" i="16"/>
  <c r="I16" i="10"/>
  <c r="A1" i="11"/>
  <c r="A24" i="2"/>
  <c r="I9" i="10"/>
  <c r="J20" i="10"/>
  <c r="A70" i="2"/>
  <c r="B5" i="3"/>
  <c r="A1" i="10"/>
  <c r="J30" i="10"/>
  <c r="G3" i="16"/>
  <c r="A34" i="2"/>
  <c r="G16" i="10"/>
  <c r="H16" i="10" s="1"/>
  <c r="A6" i="2"/>
  <c r="G18" i="10"/>
  <c r="H18" i="10" s="1"/>
  <c r="B21" i="4"/>
  <c r="A12" i="10" s="1"/>
  <c r="N4" i="16"/>
  <c r="B18" i="3"/>
  <c r="B1001" i="11"/>
  <c r="C29" i="3"/>
  <c r="C7" i="3"/>
  <c r="A46" i="2"/>
  <c r="A9" i="2"/>
  <c r="I21" i="10"/>
  <c r="I35" i="10"/>
  <c r="I4" i="16"/>
  <c r="J2" i="16"/>
  <c r="A21" i="2"/>
  <c r="C15" i="3"/>
  <c r="J31" i="10"/>
  <c r="B17" i="3"/>
  <c r="B2" i="3"/>
  <c r="B9" i="4"/>
  <c r="A5" i="10" s="1"/>
  <c r="J11" i="10"/>
  <c r="J6" i="10"/>
  <c r="B7" i="3"/>
  <c r="J1787"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H97" i="16"/>
  <c r="I147" i="16"/>
  <c r="R147" i="16"/>
  <c r="E219" i="16"/>
  <c r="I115" i="16"/>
  <c r="J97" i="16"/>
  <c r="R1051" i="16"/>
  <c r="F205" i="16"/>
  <c r="H219" i="16"/>
  <c r="G195" i="16"/>
  <c r="F1145" i="16"/>
  <c r="R1365" i="16"/>
  <c r="G1253" i="16"/>
  <c r="E1253" i="16"/>
  <c r="X1253" i="16" s="1"/>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I1137" i="16"/>
  <c r="F125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G1857" i="16"/>
  <c r="F2238" i="16"/>
  <c r="H1767" i="16"/>
  <c r="J1955" i="16"/>
  <c r="J1723" i="16"/>
  <c r="J1819" i="16"/>
  <c r="R1551" i="16"/>
  <c r="H1551" i="16"/>
  <c r="I1551" i="16"/>
  <c r="H1911" i="16"/>
  <c r="J1377" i="16"/>
  <c r="G1537" i="16"/>
  <c r="I2017" i="16"/>
  <c r="I187" i="16"/>
  <c r="H187" i="16"/>
  <c r="E187" i="16"/>
  <c r="E1453" i="16"/>
  <c r="X1453" i="16" s="1"/>
  <c r="R2147" i="16"/>
  <c r="G2083" i="16"/>
  <c r="F2083" i="16"/>
  <c r="E2083" i="16"/>
  <c r="X2083" i="16" s="1"/>
  <c r="G284" i="16"/>
  <c r="G1657"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1497" i="16"/>
  <c r="G1567" i="16"/>
  <c r="G1293" i="16"/>
  <c r="E179" i="16"/>
  <c r="J2486" i="16"/>
  <c r="J183" i="16"/>
  <c r="G183" i="16"/>
  <c r="I183" i="16"/>
  <c r="R183" i="16"/>
  <c r="H183" i="16"/>
  <c r="E183" i="16"/>
  <c r="F183" i="16"/>
  <c r="J179" i="16"/>
  <c r="I179" i="16"/>
  <c r="G179" i="16"/>
  <c r="I171" i="16"/>
  <c r="G171" i="16"/>
  <c r="E171"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R1776" i="16"/>
  <c r="I1839" i="16"/>
  <c r="R1867" i="16"/>
  <c r="G1125" i="16"/>
  <c r="R1307"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G1737" i="16"/>
  <c r="I1497" i="16"/>
  <c r="F1767" i="16"/>
  <c r="R1767" i="16"/>
  <c r="F1533" i="16"/>
  <c r="F1711" i="16"/>
  <c r="F1867" i="16"/>
  <c r="R1125" i="16"/>
  <c r="G1257" i="16"/>
  <c r="I1225" i="16"/>
  <c r="R1145" i="16"/>
  <c r="R2478" i="16"/>
  <c r="H1879" i="16"/>
  <c r="H1646" i="16"/>
  <c r="E1867" i="16"/>
  <c r="X1867" i="16" s="1"/>
  <c r="R1129" i="16"/>
  <c r="J1948" i="16"/>
  <c r="H1201" i="16"/>
  <c r="I120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R2167" i="16"/>
  <c r="G1325" i="16"/>
  <c r="G1687" i="16"/>
  <c r="G756" i="16"/>
  <c r="H1479" i="16"/>
  <c r="J1479" i="16"/>
  <c r="F1479" i="16"/>
  <c r="E1479" i="16"/>
  <c r="X1479" i="16" s="1"/>
  <c r="R1645" i="16"/>
  <c r="H2238" i="16"/>
  <c r="G2238" i="16"/>
  <c r="F344" i="16"/>
  <c r="R1675" i="16"/>
  <c r="H1928"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I2001" i="16"/>
  <c r="J2091" i="16"/>
  <c r="E1649" i="16"/>
  <c r="X1649" i="16" s="1"/>
  <c r="F2001" i="16"/>
  <c r="J539"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E1191" i="16"/>
  <c r="X1191" i="16" s="1"/>
  <c r="H1191" i="16"/>
  <c r="G1191" i="16"/>
  <c r="H1408" i="16"/>
  <c r="F1748" i="16"/>
  <c r="F1297" i="16"/>
  <c r="G1297" i="16"/>
  <c r="H1297" i="16"/>
  <c r="R2009" i="16"/>
  <c r="F2009" i="16"/>
  <c r="R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E185" i="16"/>
  <c r="G185" i="16"/>
  <c r="H213" i="16"/>
  <c r="J412" i="16"/>
  <c r="J1179" i="16"/>
  <c r="R2076" i="16"/>
  <c r="R307" i="16"/>
  <c r="H307" i="16"/>
  <c r="G307" i="16"/>
  <c r="I1787" i="16"/>
  <c r="H1787" i="16"/>
  <c r="E1787" i="16"/>
  <c r="X1787" i="16" s="1"/>
  <c r="F1920"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I2364" i="16"/>
  <c r="F101" i="16"/>
  <c r="I101" i="16"/>
  <c r="E1137" i="16"/>
  <c r="X1137" i="16" s="1"/>
  <c r="I307" i="16"/>
  <c r="F1313" i="16"/>
  <c r="H1846" i="16"/>
  <c r="R1825" i="16"/>
  <c r="H1825" i="16"/>
  <c r="I1884" i="16"/>
  <c r="I822" i="16"/>
  <c r="R817" i="16"/>
  <c r="G129" i="16"/>
  <c r="F129" i="16"/>
  <c r="R1787" i="16"/>
  <c r="H1648" i="16"/>
  <c r="J1365" i="16"/>
  <c r="J1920" i="16"/>
  <c r="F1795" i="16"/>
  <c r="J1795" i="16"/>
  <c r="E101"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R320" i="16"/>
  <c r="G265" i="16"/>
  <c r="H265" i="16"/>
  <c r="F1607" i="16"/>
  <c r="R1607" i="16"/>
  <c r="J1592" i="16"/>
  <c r="I1561" i="16"/>
  <c r="G1561" i="16"/>
  <c r="F1561" i="16"/>
  <c r="H1543" i="16"/>
  <c r="R1543" i="16"/>
  <c r="G1526" i="16"/>
  <c r="R1396" i="16"/>
  <c r="G1368" i="16"/>
  <c r="G1288" i="16"/>
  <c r="H828" i="16"/>
  <c r="I828" i="16"/>
  <c r="G439" i="16"/>
  <c r="E271" i="16"/>
  <c r="H271" i="16"/>
  <c r="J271" i="16"/>
  <c r="R271"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I2167" i="16"/>
  <c r="F2167" i="16"/>
  <c r="G644" i="16"/>
  <c r="F1624" i="16"/>
  <c r="I1624" i="16"/>
  <c r="H2087" i="16"/>
  <c r="J1253"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384" i="16"/>
  <c r="J161" i="16"/>
  <c r="F161"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F571" i="16"/>
  <c r="I1229" i="16"/>
  <c r="F256" i="16"/>
  <c r="R193" i="16"/>
  <c r="E1705" i="16"/>
  <c r="X1705" i="16" s="1"/>
  <c r="R1961" i="16"/>
  <c r="E1785" i="16"/>
  <c r="X1785" i="16" s="1"/>
  <c r="I1491" i="16"/>
  <c r="G555" i="16"/>
  <c r="G1961" i="16"/>
  <c r="G1144" i="16"/>
  <c r="R672" i="16"/>
  <c r="E978" i="16"/>
  <c r="X978" i="16" s="1"/>
  <c r="I978" i="16"/>
  <c r="J1398" i="16"/>
  <c r="E1541" i="16"/>
  <c r="X1541" i="16" s="1"/>
  <c r="I191" i="16"/>
  <c r="R191" i="16"/>
  <c r="J191" i="16"/>
  <c r="F191" i="16"/>
  <c r="E191" i="16"/>
  <c r="G191" i="16"/>
  <c r="J918" i="16"/>
  <c r="H1002" i="16"/>
  <c r="I1002" i="16"/>
  <c r="G1355" i="16"/>
  <c r="H1355" i="16"/>
  <c r="H2496" i="16"/>
  <c r="I2496" i="16"/>
  <c r="H2336" i="16"/>
  <c r="F2336" i="16"/>
  <c r="G2406" i="16"/>
  <c r="J2406"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R203" i="16"/>
  <c r="E203" i="16"/>
  <c r="J203" i="16"/>
  <c r="F203" i="16"/>
  <c r="G203" i="16"/>
  <c r="H203" i="16"/>
  <c r="R211" i="16"/>
  <c r="I211" i="16"/>
  <c r="R571" i="16"/>
  <c r="I384" i="16"/>
  <c r="F384" i="16"/>
  <c r="G189" i="16"/>
  <c r="G115" i="16"/>
  <c r="I199" i="16"/>
  <c r="R199" i="16"/>
  <c r="J199" i="16"/>
  <c r="H199" i="16"/>
  <c r="E199" i="16"/>
  <c r="F199" i="16"/>
  <c r="G211"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400" i="16"/>
  <c r="H400" i="16"/>
  <c r="E938" i="16"/>
  <c r="X938" i="16" s="1"/>
  <c r="F938" i="16"/>
  <c r="F1144" i="16"/>
  <c r="E1729" i="16"/>
  <c r="X1729" i="16" s="1"/>
  <c r="I1729" i="16"/>
  <c r="H1729" i="16"/>
  <c r="F800" i="16"/>
  <c r="I800" i="16"/>
  <c r="I816" i="16"/>
  <c r="H974" i="16"/>
  <c r="R1390" i="16"/>
  <c r="J1390" i="16"/>
  <c r="R2496" i="16"/>
  <c r="E2496" i="16"/>
  <c r="X2496" i="16" s="1"/>
  <c r="R452" i="16"/>
  <c r="E1283" i="16"/>
  <c r="X1283" i="16" s="1"/>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E468" i="16"/>
  <c r="G395" i="16"/>
  <c r="I110" i="16"/>
  <c r="E1425" i="16"/>
  <c r="X1425" i="16" s="1"/>
  <c r="F364" i="16"/>
  <c r="I934" i="16"/>
  <c r="H1144" i="16"/>
  <c r="E1217" i="16"/>
  <c r="X1217" i="16" s="1"/>
  <c r="H572" i="16"/>
  <c r="F1390" i="16"/>
  <c r="J1729" i="16"/>
  <c r="F428" i="16"/>
  <c r="R1521"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H36" i="10" l="1"/>
  <c r="D36" i="10" s="1"/>
  <c r="H21" i="10"/>
  <c r="D21" i="10" s="1"/>
  <c r="B31" i="4"/>
  <c r="A19" i="10" s="1"/>
  <c r="H27" i="10"/>
  <c r="D27" i="10" s="1"/>
  <c r="F35" i="10"/>
  <c r="H35" i="10" s="1"/>
  <c r="B83" i="4"/>
  <c r="A59" i="10" s="1"/>
  <c r="F40" i="10"/>
  <c r="H40" i="10" s="1"/>
  <c r="D40" i="10" s="1"/>
  <c r="F30" i="10"/>
  <c r="H30" i="10" s="1"/>
  <c r="D30" i="10" s="1"/>
  <c r="H25" i="10"/>
  <c r="D25" i="10" s="1"/>
  <c r="F62" i="10"/>
  <c r="B2" i="10" s="1"/>
  <c r="G5" i="10"/>
  <c r="H5" i="10" s="1"/>
  <c r="D5" i="10" s="1"/>
  <c r="C11" i="10"/>
  <c r="D16" i="10"/>
  <c r="K63" i="10"/>
  <c r="K65" i="10"/>
  <c r="D18" i="10"/>
  <c r="F48" i="10"/>
  <c r="H48" i="10" s="1"/>
  <c r="D48" i="10" s="1"/>
  <c r="F38" i="10"/>
  <c r="H38" i="10" s="1"/>
  <c r="D38" i="10" s="1"/>
  <c r="H28" i="10"/>
  <c r="D28" i="10" s="1"/>
  <c r="F43" i="10"/>
  <c r="H43" i="10" s="1"/>
  <c r="D43" i="10" s="1"/>
  <c r="F65" i="10"/>
  <c r="A17" i="2"/>
  <c r="A48" i="2"/>
  <c r="B4" i="3"/>
  <c r="J65" i="10"/>
  <c r="C19" i="3"/>
  <c r="C21" i="3"/>
  <c r="B9" i="3"/>
  <c r="F4" i="14"/>
  <c r="C26" i="3"/>
  <c r="A7" i="2"/>
  <c r="G4" i="16"/>
  <c r="I59" i="10"/>
  <c r="C22" i="3"/>
  <c r="A55" i="2"/>
  <c r="K4" i="16"/>
  <c r="A75" i="2"/>
  <c r="B8" i="3"/>
  <c r="A61" i="2"/>
  <c r="J52" i="10"/>
  <c r="J55" i="10"/>
  <c r="I36" i="10"/>
  <c r="C36" i="10" s="1"/>
  <c r="C23" i="3"/>
  <c r="L4" i="16"/>
  <c r="O4" i="16"/>
  <c r="I10" i="10"/>
  <c r="I66" i="10"/>
  <c r="C20" i="3"/>
  <c r="A54" i="2"/>
  <c r="C8" i="3"/>
  <c r="I32" i="10"/>
  <c r="C31" i="3"/>
  <c r="J51" i="10"/>
  <c r="I7" i="10"/>
  <c r="I33" i="10"/>
  <c r="J56" i="10"/>
  <c r="B5" i="11"/>
  <c r="F32" i="10"/>
  <c r="H32" i="10" s="1"/>
  <c r="D32" i="10" s="1"/>
  <c r="B11" i="3"/>
  <c r="I51" i="10"/>
  <c r="J50" i="10"/>
  <c r="A25" i="2"/>
  <c r="A37" i="2"/>
  <c r="I8" i="10"/>
  <c r="B19" i="3"/>
  <c r="A45" i="2"/>
  <c r="A20" i="2"/>
  <c r="F41" i="10"/>
  <c r="H41" i="10" s="1"/>
  <c r="D41" i="10" s="1"/>
  <c r="H26" i="10"/>
  <c r="D26" i="10" s="1"/>
  <c r="F46" i="10"/>
  <c r="H46" i="10" s="1"/>
  <c r="D46" i="10" s="1"/>
  <c r="I12" i="10"/>
  <c r="F50" i="10"/>
  <c r="F4" i="16"/>
  <c r="B6" i="4"/>
  <c r="B22" i="4"/>
  <c r="A13" i="10" s="1"/>
  <c r="A73" i="2"/>
  <c r="I23" i="10"/>
  <c r="C23" i="10" s="1"/>
  <c r="A31" i="2"/>
  <c r="J53" i="10"/>
  <c r="I6" i="10"/>
  <c r="C6" i="10" s="1"/>
  <c r="I18" i="10"/>
  <c r="B25" i="3"/>
  <c r="B12" i="3"/>
  <c r="B32" i="3"/>
  <c r="A28" i="2"/>
  <c r="J25" i="10"/>
  <c r="C25" i="10" s="1"/>
  <c r="I52" i="10"/>
  <c r="D2" i="4"/>
  <c r="C4" i="14"/>
  <c r="B20" i="4"/>
  <c r="A11" i="10" s="1"/>
  <c r="I55" i="10"/>
  <c r="I15" i="10"/>
  <c r="C15" i="10" s="1"/>
  <c r="B29" i="3"/>
  <c r="J64" i="10"/>
  <c r="C2" i="3"/>
  <c r="J58" i="10"/>
  <c r="J7" i="10"/>
  <c r="B25" i="4"/>
  <c r="A14" i="10" s="1"/>
  <c r="I4" i="14"/>
  <c r="A44" i="2"/>
  <c r="B7" i="4"/>
  <c r="B10" i="3"/>
  <c r="J16" i="10"/>
  <c r="C16" i="10" s="1"/>
  <c r="J13" i="10"/>
  <c r="C13" i="10" s="1"/>
  <c r="B48" i="1"/>
  <c r="B29" i="4"/>
  <c r="A18" i="10" s="1"/>
  <c r="J12" i="10"/>
  <c r="I58" i="10"/>
  <c r="J63" i="10"/>
  <c r="A87" i="4"/>
  <c r="C12" i="3"/>
  <c r="J46" i="10"/>
  <c r="C14" i="3"/>
  <c r="B6" i="3"/>
  <c r="I4" i="10"/>
  <c r="C4" i="10" s="1"/>
  <c r="A16" i="2"/>
  <c r="A52" i="2"/>
  <c r="J4" i="16"/>
  <c r="B40" i="4"/>
  <c r="B58" i="4" s="1"/>
  <c r="A42" i="10" s="1"/>
  <c r="A64" i="2"/>
  <c r="A58" i="2"/>
  <c r="I40" i="10"/>
  <c r="C40" i="10" s="1"/>
  <c r="J8" i="10"/>
  <c r="I47" i="10"/>
  <c r="C3" i="10"/>
  <c r="B26" i="4"/>
  <c r="B32" i="4" s="1"/>
  <c r="A20" i="10" s="1"/>
  <c r="B38" i="4"/>
  <c r="B44" i="4" s="1"/>
  <c r="A30" i="10" s="1"/>
  <c r="B41" i="4"/>
  <c r="A28" i="10" s="1"/>
  <c r="A38" i="2"/>
  <c r="T2503" i="16"/>
  <c r="S2503" i="16"/>
  <c r="T2499" i="16"/>
  <c r="S2499" i="16"/>
  <c r="AB2499" i="16"/>
  <c r="T2495" i="16"/>
  <c r="S2495" i="16"/>
  <c r="T2491" i="16"/>
  <c r="S2491" i="16"/>
  <c r="T2487" i="16"/>
  <c r="S2487" i="16"/>
  <c r="T2483" i="16"/>
  <c r="S2483" i="16"/>
  <c r="AB2483" i="16"/>
  <c r="T2479" i="16"/>
  <c r="S2479" i="16"/>
  <c r="T2475" i="16"/>
  <c r="S2475" i="16"/>
  <c r="T2471" i="16"/>
  <c r="S2471" i="16"/>
  <c r="T2467" i="16"/>
  <c r="S2467" i="16"/>
  <c r="AB2467" i="16"/>
  <c r="T2463" i="16"/>
  <c r="S2463" i="16"/>
  <c r="T2459" i="16"/>
  <c r="S2459" i="16"/>
  <c r="T2455" i="16"/>
  <c r="S2455" i="16"/>
  <c r="T2451" i="16"/>
  <c r="S2451" i="16"/>
  <c r="T2447" i="16"/>
  <c r="S2447" i="16"/>
  <c r="T2443" i="16"/>
  <c r="S2443" i="16"/>
  <c r="T2439" i="16"/>
  <c r="S2439" i="16"/>
  <c r="T2435" i="16"/>
  <c r="S2435" i="16"/>
  <c r="T2431" i="16"/>
  <c r="S2431" i="16"/>
  <c r="T2427" i="16"/>
  <c r="S2427" i="16"/>
  <c r="T2423" i="16"/>
  <c r="S2423" i="16"/>
  <c r="T2419" i="16"/>
  <c r="S2419" i="16"/>
  <c r="T2415" i="16"/>
  <c r="S2415" i="16"/>
  <c r="T2411" i="16"/>
  <c r="S2411" i="16"/>
  <c r="T2407" i="16"/>
  <c r="S2407" i="16"/>
  <c r="T2403" i="16"/>
  <c r="S2403" i="16"/>
  <c r="AB2403" i="16"/>
  <c r="T2399" i="16"/>
  <c r="S2399" i="16"/>
  <c r="T2395" i="16"/>
  <c r="S2395" i="16"/>
  <c r="T2391" i="16"/>
  <c r="S2391" i="16"/>
  <c r="T2387" i="16"/>
  <c r="S2387" i="16"/>
  <c r="T2383" i="16"/>
  <c r="S2383" i="16"/>
  <c r="T2379" i="16"/>
  <c r="S2379" i="16"/>
  <c r="T2375" i="16"/>
  <c r="S2375" i="16"/>
  <c r="T2371" i="16"/>
  <c r="S2371" i="16"/>
  <c r="T2367" i="16"/>
  <c r="S2367" i="16"/>
  <c r="T2363" i="16"/>
  <c r="S2363" i="16"/>
  <c r="T2359" i="16"/>
  <c r="S2359" i="16"/>
  <c r="T2355" i="16"/>
  <c r="S2355" i="16"/>
  <c r="T2351" i="16"/>
  <c r="S2351" i="16"/>
  <c r="T2347" i="16"/>
  <c r="S2347" i="16"/>
  <c r="T2343" i="16"/>
  <c r="S2343" i="16"/>
  <c r="T2339" i="16"/>
  <c r="S2339" i="16"/>
  <c r="AB2339" i="16"/>
  <c r="T2335" i="16"/>
  <c r="S2335" i="16"/>
  <c r="T2331" i="16"/>
  <c r="S2331" i="16"/>
  <c r="T2327" i="16"/>
  <c r="S2327" i="16"/>
  <c r="T2323" i="16"/>
  <c r="S2323" i="16"/>
  <c r="AB2323" i="16"/>
  <c r="T2319" i="16"/>
  <c r="S2319" i="16"/>
  <c r="AB2319" i="16"/>
  <c r="T2315" i="16"/>
  <c r="S2315" i="16"/>
  <c r="T2311" i="16"/>
  <c r="S2311" i="16"/>
  <c r="T2307" i="16"/>
  <c r="S2307" i="16"/>
  <c r="T2303" i="16"/>
  <c r="S2303" i="16"/>
  <c r="T2299" i="16"/>
  <c r="S2299" i="16"/>
  <c r="T2295" i="16"/>
  <c r="S2295" i="16"/>
  <c r="T2291" i="16"/>
  <c r="S2291" i="16"/>
  <c r="AB2291" i="16"/>
  <c r="T2287" i="16"/>
  <c r="S2287" i="16"/>
  <c r="AB2287" i="16"/>
  <c r="T2283" i="16"/>
  <c r="S2283" i="16"/>
  <c r="T2279" i="16"/>
  <c r="S2279" i="16"/>
  <c r="T2275" i="16"/>
  <c r="S2275" i="16"/>
  <c r="T2271" i="16"/>
  <c r="S2271" i="16"/>
  <c r="T2267" i="16"/>
  <c r="S2267" i="16"/>
  <c r="T2263" i="16"/>
  <c r="S2263" i="16"/>
  <c r="T2259" i="16"/>
  <c r="S2259" i="16"/>
  <c r="T2255" i="16"/>
  <c r="S2255" i="16"/>
  <c r="AB2255" i="16"/>
  <c r="T2251" i="16"/>
  <c r="S2251" i="16"/>
  <c r="T2247" i="16"/>
  <c r="S2247" i="16"/>
  <c r="T2243" i="16"/>
  <c r="S2243" i="16"/>
  <c r="T2239" i="16"/>
  <c r="S2239" i="16"/>
  <c r="T2235" i="16"/>
  <c r="S2235" i="16"/>
  <c r="T2231" i="16"/>
  <c r="S2231" i="16"/>
  <c r="T2227" i="16"/>
  <c r="S2227" i="16"/>
  <c r="AB2227" i="16"/>
  <c r="T2223" i="16"/>
  <c r="S2223" i="16"/>
  <c r="T2219" i="16"/>
  <c r="S2219" i="16"/>
  <c r="T2215" i="16"/>
  <c r="S2215" i="16"/>
  <c r="T2211" i="16"/>
  <c r="S2211" i="16"/>
  <c r="AB2211" i="16"/>
  <c r="T2207" i="16"/>
  <c r="S2207" i="16"/>
  <c r="T2203" i="16"/>
  <c r="S2203" i="16"/>
  <c r="T2199" i="16"/>
  <c r="S2199" i="16"/>
  <c r="T2195" i="16"/>
  <c r="S2195" i="16"/>
  <c r="T2191" i="16"/>
  <c r="S2191" i="16"/>
  <c r="AB2191" i="16"/>
  <c r="T2187" i="16"/>
  <c r="S2187" i="16"/>
  <c r="T2183" i="16"/>
  <c r="S2183" i="16"/>
  <c r="T2179" i="16"/>
  <c r="S2179" i="16"/>
  <c r="T2175" i="16"/>
  <c r="S2175" i="16"/>
  <c r="T2171" i="16"/>
  <c r="S2171" i="16"/>
  <c r="AB2171" i="16"/>
  <c r="T2167" i="16"/>
  <c r="S2167" i="16"/>
  <c r="T2163" i="16"/>
  <c r="S2163" i="16"/>
  <c r="T2159" i="16"/>
  <c r="S2159" i="16"/>
  <c r="T2155" i="16"/>
  <c r="S2155" i="16"/>
  <c r="AB2155" i="16"/>
  <c r="T2151" i="16"/>
  <c r="S2151" i="16"/>
  <c r="T2147" i="16"/>
  <c r="S2147" i="16"/>
  <c r="AB2147" i="16"/>
  <c r="T2143" i="16"/>
  <c r="S2143" i="16"/>
  <c r="T2139" i="16"/>
  <c r="S2139" i="16"/>
  <c r="T2135" i="16"/>
  <c r="S2135" i="16"/>
  <c r="T2131" i="16"/>
  <c r="S2131" i="16"/>
  <c r="T2127" i="16"/>
  <c r="S2127" i="16"/>
  <c r="AB2127" i="16"/>
  <c r="T2123" i="16"/>
  <c r="S2123" i="16"/>
  <c r="T2119" i="16"/>
  <c r="S2119" i="16"/>
  <c r="T2115" i="16"/>
  <c r="S2115" i="16"/>
  <c r="T2111" i="16"/>
  <c r="S2111" i="16"/>
  <c r="T2107" i="16"/>
  <c r="S2107" i="16"/>
  <c r="AB2107" i="16"/>
  <c r="T2103" i="16"/>
  <c r="S2103" i="16"/>
  <c r="T2099" i="16"/>
  <c r="S2099" i="16"/>
  <c r="T2095" i="16"/>
  <c r="S2095" i="16"/>
  <c r="T2091" i="16"/>
  <c r="S2091" i="16"/>
  <c r="AB2091" i="16"/>
  <c r="T2087" i="16"/>
  <c r="S2087" i="16"/>
  <c r="T2083" i="16"/>
  <c r="S2083" i="16"/>
  <c r="AB2083" i="16"/>
  <c r="T2079" i="16"/>
  <c r="S2079" i="16"/>
  <c r="AB2079" i="16"/>
  <c r="T2075" i="16"/>
  <c r="S2075" i="16"/>
  <c r="AB2075" i="16"/>
  <c r="T2071" i="16"/>
  <c r="S2071" i="16"/>
  <c r="T2067" i="16"/>
  <c r="S2067" i="16"/>
  <c r="AB2067" i="16"/>
  <c r="T2063" i="16"/>
  <c r="S2063" i="16"/>
  <c r="AB2063" i="16"/>
  <c r="T2059" i="16"/>
  <c r="S2059" i="16"/>
  <c r="T2055" i="16"/>
  <c r="S2055" i="16"/>
  <c r="T2051" i="16"/>
  <c r="S2051" i="16"/>
  <c r="T2047" i="16"/>
  <c r="S2047" i="16"/>
  <c r="T2043" i="16"/>
  <c r="S2043" i="16"/>
  <c r="T2039" i="16"/>
  <c r="S2039" i="16"/>
  <c r="T2035" i="16"/>
  <c r="S2035" i="16"/>
  <c r="T2031" i="16"/>
  <c r="S2031" i="16"/>
  <c r="T2027" i="16"/>
  <c r="S2027" i="16"/>
  <c r="T2023" i="16"/>
  <c r="S2023" i="16"/>
  <c r="T2019" i="16"/>
  <c r="S2019" i="16"/>
  <c r="T2015" i="16"/>
  <c r="S2015" i="16"/>
  <c r="AB2015" i="16"/>
  <c r="T2011" i="16"/>
  <c r="S2011" i="16"/>
  <c r="T2007" i="16"/>
  <c r="S2007" i="16"/>
  <c r="T2003" i="16"/>
  <c r="S2003" i="16"/>
  <c r="T1999" i="16"/>
  <c r="S1999" i="16"/>
  <c r="T1995" i="16"/>
  <c r="S1995" i="16"/>
  <c r="AB1995" i="16"/>
  <c r="T1991" i="16"/>
  <c r="S1991" i="16"/>
  <c r="T1987" i="16"/>
  <c r="S1987" i="16"/>
  <c r="T1983" i="16"/>
  <c r="S1983" i="16"/>
  <c r="AB1983" i="16"/>
  <c r="T1979" i="16"/>
  <c r="S1979" i="16"/>
  <c r="T1975" i="16"/>
  <c r="S1975" i="16"/>
  <c r="AB1975" i="16"/>
  <c r="T1971" i="16"/>
  <c r="S1971" i="16"/>
  <c r="AB1971" i="16"/>
  <c r="T1967" i="16"/>
  <c r="S1967" i="16"/>
  <c r="T1963" i="16"/>
  <c r="S1963" i="16"/>
  <c r="AB1963" i="16"/>
  <c r="T1959" i="16"/>
  <c r="S1959" i="16"/>
  <c r="T1955" i="16"/>
  <c r="S1955" i="16"/>
  <c r="T1951" i="16"/>
  <c r="S1951" i="16"/>
  <c r="AB1951" i="16"/>
  <c r="T1947" i="16"/>
  <c r="S1947" i="16"/>
  <c r="T1943" i="16"/>
  <c r="S1943" i="16"/>
  <c r="T1939" i="16"/>
  <c r="S1939" i="16"/>
  <c r="T1935" i="16"/>
  <c r="S1935" i="16"/>
  <c r="T1931" i="16"/>
  <c r="S1931" i="16"/>
  <c r="AB1931" i="16"/>
  <c r="T1927" i="16"/>
  <c r="S1927" i="16"/>
  <c r="T1923" i="16"/>
  <c r="S1923" i="16"/>
  <c r="AB1923" i="16"/>
  <c r="T1919" i="16"/>
  <c r="S1919" i="16"/>
  <c r="AB1919" i="16"/>
  <c r="T1915" i="16"/>
  <c r="S1915" i="16"/>
  <c r="T1911" i="16"/>
  <c r="S1911" i="16"/>
  <c r="T1907" i="16"/>
  <c r="S1907" i="16"/>
  <c r="AB1907" i="16"/>
  <c r="T1903" i="16"/>
  <c r="S1903" i="16"/>
  <c r="T1899" i="16"/>
  <c r="S1899" i="16"/>
  <c r="T1895" i="16"/>
  <c r="S1895" i="16"/>
  <c r="T1891" i="16"/>
  <c r="S1891" i="16"/>
  <c r="AB1891" i="16"/>
  <c r="T1887" i="16"/>
  <c r="S1887" i="16"/>
  <c r="T1883" i="16"/>
  <c r="S1883" i="16"/>
  <c r="AB1883" i="16"/>
  <c r="T1879" i="16"/>
  <c r="S1879" i="16"/>
  <c r="AB1879" i="16"/>
  <c r="T1875" i="16"/>
  <c r="S1875" i="16"/>
  <c r="T1871" i="16"/>
  <c r="S1871" i="16"/>
  <c r="T1867" i="16"/>
  <c r="S1867" i="16"/>
  <c r="AB1867" i="16"/>
  <c r="T1863" i="16"/>
  <c r="S1863" i="16"/>
  <c r="T1859" i="16"/>
  <c r="S1859" i="16"/>
  <c r="T1855" i="16"/>
  <c r="S1855" i="16"/>
  <c r="AB1855" i="16"/>
  <c r="T1851" i="16"/>
  <c r="S1851" i="16"/>
  <c r="T1847" i="16"/>
  <c r="S1847" i="16"/>
  <c r="T1843" i="16"/>
  <c r="S1843" i="16"/>
  <c r="AB1843" i="16"/>
  <c r="T1839" i="16"/>
  <c r="S1839" i="16"/>
  <c r="S1835" i="16"/>
  <c r="T1835" i="16"/>
  <c r="AB1835" i="16"/>
  <c r="S1831" i="16"/>
  <c r="T1831" i="16"/>
  <c r="S1827" i="16"/>
  <c r="T1827" i="16"/>
  <c r="AB1827" i="16"/>
  <c r="S1823" i="16"/>
  <c r="T1823" i="16"/>
  <c r="AB1823" i="16"/>
  <c r="S1819" i="16"/>
  <c r="T1819" i="16"/>
  <c r="AB1819" i="16"/>
  <c r="S1815" i="16"/>
  <c r="T1815" i="16"/>
  <c r="AB1815" i="16"/>
  <c r="S1811" i="16"/>
  <c r="T1811" i="16"/>
  <c r="S1807" i="16"/>
  <c r="T1807" i="16"/>
  <c r="S1803" i="16"/>
  <c r="T1803" i="16"/>
  <c r="AB1803" i="16"/>
  <c r="S1799" i="16"/>
  <c r="T1799" i="16"/>
  <c r="S1795" i="16"/>
  <c r="T1795" i="16"/>
  <c r="AB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S1751" i="16"/>
  <c r="T1751" i="16"/>
  <c r="AB1751" i="16"/>
  <c r="S1747" i="16"/>
  <c r="T1747" i="16"/>
  <c r="AB1747" i="16"/>
  <c r="S1743" i="16"/>
  <c r="T1743" i="16"/>
  <c r="S1739" i="16"/>
  <c r="T1739" i="16"/>
  <c r="AB1739" i="16"/>
  <c r="S1735" i="16"/>
  <c r="T1735" i="16"/>
  <c r="S1731" i="16"/>
  <c r="T1731" i="16"/>
  <c r="AB1731" i="16"/>
  <c r="S1727" i="16"/>
  <c r="T1727" i="16"/>
  <c r="AB1727" i="16"/>
  <c r="S1723" i="16"/>
  <c r="T1723" i="16"/>
  <c r="AB1723" i="16"/>
  <c r="S1719" i="16"/>
  <c r="T1719" i="16"/>
  <c r="S1715" i="16"/>
  <c r="T1715" i="16"/>
  <c r="AB1715" i="16"/>
  <c r="S1711" i="16"/>
  <c r="T1711" i="16"/>
  <c r="S1707" i="16"/>
  <c r="T1707" i="16"/>
  <c r="AB1707" i="16"/>
  <c r="S1703" i="16"/>
  <c r="T1703" i="16"/>
  <c r="S1699" i="16"/>
  <c r="T1699" i="16"/>
  <c r="S1695" i="16"/>
  <c r="T1695" i="16"/>
  <c r="S1691" i="16"/>
  <c r="T1691" i="16"/>
  <c r="AB1691" i="16"/>
  <c r="S1687" i="16"/>
  <c r="T1687" i="16"/>
  <c r="AB1687" i="16"/>
  <c r="S1683" i="16"/>
  <c r="T1683" i="16"/>
  <c r="AB1683" i="16"/>
  <c r="S1679" i="16"/>
  <c r="T1679" i="16"/>
  <c r="S1675" i="16"/>
  <c r="T1675" i="16"/>
  <c r="AB1675" i="16"/>
  <c r="S1671" i="16"/>
  <c r="T1671" i="16"/>
  <c r="S1667" i="16"/>
  <c r="T1667" i="16"/>
  <c r="AB1667" i="16"/>
  <c r="S1663" i="16"/>
  <c r="T1663" i="16"/>
  <c r="AB1663" i="16"/>
  <c r="S1659" i="16"/>
  <c r="T1659" i="16"/>
  <c r="AB1659" i="16"/>
  <c r="S1655" i="16"/>
  <c r="T1655" i="16"/>
  <c r="AB1655" i="16"/>
  <c r="S1651" i="16"/>
  <c r="T1651" i="16"/>
  <c r="AB1651" i="16"/>
  <c r="S1647" i="16"/>
  <c r="T1647" i="16"/>
  <c r="S1643" i="16"/>
  <c r="T1643" i="16"/>
  <c r="AB1643" i="16"/>
  <c r="S1639" i="16"/>
  <c r="T1639" i="16"/>
  <c r="S1635" i="16"/>
  <c r="T1635" i="16"/>
  <c r="AB1635" i="16"/>
  <c r="S1631" i="16"/>
  <c r="T1631" i="16"/>
  <c r="S1627" i="16"/>
  <c r="T1627" i="16"/>
  <c r="AB1627" i="16"/>
  <c r="S1623" i="16"/>
  <c r="T1623" i="16"/>
  <c r="S1619" i="16"/>
  <c r="T1619" i="16"/>
  <c r="AB1619" i="16"/>
  <c r="S1615" i="16"/>
  <c r="T1615" i="16"/>
  <c r="S1611" i="16"/>
  <c r="T1611" i="16"/>
  <c r="AB1611" i="16"/>
  <c r="S1607" i="16"/>
  <c r="T1607" i="16"/>
  <c r="S1603" i="16"/>
  <c r="T1603" i="16"/>
  <c r="AB1603" i="16"/>
  <c r="S1599" i="16"/>
  <c r="T1599" i="16"/>
  <c r="AB1599" i="16"/>
  <c r="S1595" i="16"/>
  <c r="T1595" i="16"/>
  <c r="AB1595" i="16"/>
  <c r="S1591" i="16"/>
  <c r="T1591" i="16"/>
  <c r="S1587" i="16"/>
  <c r="T1587" i="16"/>
  <c r="AB1587" i="16"/>
  <c r="S1583" i="16"/>
  <c r="T1583" i="16"/>
  <c r="S1579" i="16"/>
  <c r="T1579" i="16"/>
  <c r="AB1579" i="16"/>
  <c r="S1575" i="16"/>
  <c r="T1575" i="16"/>
  <c r="S1571" i="16"/>
  <c r="T1571" i="16"/>
  <c r="AB1571" i="16"/>
  <c r="S1567" i="16"/>
  <c r="T1567" i="16"/>
  <c r="AB1567" i="16"/>
  <c r="S1563" i="16"/>
  <c r="T1563" i="16"/>
  <c r="AB1563" i="16"/>
  <c r="S1559" i="16"/>
  <c r="T1559" i="16"/>
  <c r="S1555" i="16"/>
  <c r="T1555" i="16"/>
  <c r="AB1555" i="16"/>
  <c r="S1551" i="16"/>
  <c r="T1551" i="16"/>
  <c r="S1547" i="16"/>
  <c r="T1547" i="16"/>
  <c r="AB1547" i="16"/>
  <c r="S1543" i="16"/>
  <c r="T1543" i="16"/>
  <c r="S1539" i="16"/>
  <c r="T1539" i="16"/>
  <c r="AB1539" i="16"/>
  <c r="S1535" i="16"/>
  <c r="T1535" i="16"/>
  <c r="AB1535" i="16"/>
  <c r="S1531" i="16"/>
  <c r="T1531" i="16"/>
  <c r="AB1531" i="16"/>
  <c r="S1527" i="16"/>
  <c r="T1527" i="16"/>
  <c r="AB1527" i="16"/>
  <c r="S1523" i="16"/>
  <c r="T1523" i="16"/>
  <c r="AB1523" i="16"/>
  <c r="S1519" i="16"/>
  <c r="T1519" i="16"/>
  <c r="S1515" i="16"/>
  <c r="T1515" i="16"/>
  <c r="AB1515" i="16"/>
  <c r="S1511" i="16"/>
  <c r="T1511" i="16"/>
  <c r="S1507" i="16"/>
  <c r="T1507" i="16"/>
  <c r="AB1507" i="16"/>
  <c r="S1503" i="16"/>
  <c r="T1503" i="16"/>
  <c r="AB1503" i="16"/>
  <c r="S1499" i="16"/>
  <c r="T1499" i="16"/>
  <c r="AB1499" i="16"/>
  <c r="S1495" i="16"/>
  <c r="T1495" i="16"/>
  <c r="S1491" i="16"/>
  <c r="T1491" i="16"/>
  <c r="AB1491" i="16"/>
  <c r="S1487" i="16"/>
  <c r="T1487" i="16"/>
  <c r="S1483" i="16"/>
  <c r="T1483" i="16"/>
  <c r="AB1483" i="16"/>
  <c r="S1479" i="16"/>
  <c r="T1479" i="16"/>
  <c r="S1475" i="16"/>
  <c r="T1475" i="16"/>
  <c r="AB1475" i="16"/>
  <c r="S1471" i="16"/>
  <c r="T1471" i="16"/>
  <c r="AB1471" i="16"/>
  <c r="S1467" i="16"/>
  <c r="T1467" i="16"/>
  <c r="AB1467" i="16"/>
  <c r="S1463" i="16"/>
  <c r="T1463" i="16"/>
  <c r="AB1463" i="16"/>
  <c r="S1459" i="16"/>
  <c r="T1459" i="16"/>
  <c r="AB1459" i="16"/>
  <c r="S1455" i="16"/>
  <c r="T1455" i="16"/>
  <c r="S1451" i="16"/>
  <c r="T1451" i="16"/>
  <c r="AB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AB1355" i="16"/>
  <c r="S1351" i="16"/>
  <c r="T1351" i="16"/>
  <c r="S1347" i="16"/>
  <c r="T1347" i="16"/>
  <c r="AB1347" i="16"/>
  <c r="S1343" i="16"/>
  <c r="T1343" i="16"/>
  <c r="S1339" i="16"/>
  <c r="T1339" i="16"/>
  <c r="AB1339" i="16"/>
  <c r="S1335" i="16"/>
  <c r="T1335" i="16"/>
  <c r="S1331" i="16"/>
  <c r="T1331" i="16"/>
  <c r="AB1331" i="16"/>
  <c r="S1327" i="16"/>
  <c r="T1327" i="16"/>
  <c r="S1323" i="16"/>
  <c r="T1323" i="16"/>
  <c r="AB1323" i="16"/>
  <c r="S1319" i="16"/>
  <c r="T1319" i="16"/>
  <c r="S1315" i="16"/>
  <c r="T1315" i="16"/>
  <c r="AB1315" i="16"/>
  <c r="S1311" i="16"/>
  <c r="T1311" i="16"/>
  <c r="S1307" i="16"/>
  <c r="T1307" i="16"/>
  <c r="AB1307" i="16"/>
  <c r="S1303" i="16"/>
  <c r="T1303" i="16"/>
  <c r="S1299" i="16"/>
  <c r="T1299" i="16"/>
  <c r="AB1299" i="16"/>
  <c r="S1295" i="16"/>
  <c r="T1295" i="16"/>
  <c r="S1291" i="16"/>
  <c r="T1291" i="16"/>
  <c r="AB1291" i="16"/>
  <c r="S1287" i="16"/>
  <c r="T1287" i="16"/>
  <c r="S1283" i="16"/>
  <c r="T1283" i="16"/>
  <c r="AB1283" i="16"/>
  <c r="S1279" i="16"/>
  <c r="T1279" i="16"/>
  <c r="S1275" i="16"/>
  <c r="T1275" i="16"/>
  <c r="AB1275" i="16"/>
  <c r="S1271" i="16"/>
  <c r="T1271" i="16"/>
  <c r="S1267" i="16"/>
  <c r="T1267" i="16"/>
  <c r="AB1267" i="16"/>
  <c r="S1263" i="16"/>
  <c r="T1263" i="16"/>
  <c r="S1259" i="16"/>
  <c r="T1259" i="16"/>
  <c r="AB1259" i="16"/>
  <c r="S1255" i="16"/>
  <c r="T1255" i="16"/>
  <c r="S1251" i="16"/>
  <c r="T1251" i="16"/>
  <c r="AB1251" i="16"/>
  <c r="S1247" i="16"/>
  <c r="T1247" i="16"/>
  <c r="S1243" i="16"/>
  <c r="T1243" i="16"/>
  <c r="AB1243" i="16"/>
  <c r="S1239" i="16"/>
  <c r="T1239" i="16"/>
  <c r="S1235" i="16"/>
  <c r="T1235" i="16"/>
  <c r="AB1235" i="16"/>
  <c r="S1231" i="16"/>
  <c r="T1231" i="16"/>
  <c r="S1227" i="16"/>
  <c r="T1227" i="16"/>
  <c r="AB1227" i="16"/>
  <c r="S1223" i="16"/>
  <c r="T1223" i="16"/>
  <c r="S1219" i="16"/>
  <c r="T1219" i="16"/>
  <c r="AB1219" i="16"/>
  <c r="S1215" i="16"/>
  <c r="T1215" i="16"/>
  <c r="S1211" i="16"/>
  <c r="T1211" i="16"/>
  <c r="AB1211" i="16"/>
  <c r="S1207" i="16"/>
  <c r="T1207" i="16"/>
  <c r="S1203" i="16"/>
  <c r="T1203" i="16"/>
  <c r="AB1203" i="16"/>
  <c r="S1199" i="16"/>
  <c r="T1199" i="16"/>
  <c r="S1195" i="16"/>
  <c r="T1195" i="16"/>
  <c r="S1191" i="16"/>
  <c r="T1191" i="16"/>
  <c r="S1187" i="16"/>
  <c r="T1187" i="16"/>
  <c r="AB1187" i="16"/>
  <c r="S1183" i="16"/>
  <c r="T1183" i="16"/>
  <c r="S1179" i="16"/>
  <c r="T1179" i="16"/>
  <c r="AB1179" i="16"/>
  <c r="S1175" i="16"/>
  <c r="T1175" i="16"/>
  <c r="S1171" i="16"/>
  <c r="T1171" i="16"/>
  <c r="S1167" i="16"/>
  <c r="T1167" i="16"/>
  <c r="S1163" i="16"/>
  <c r="T1163" i="16"/>
  <c r="AB1163" i="16"/>
  <c r="S1159" i="16"/>
  <c r="T1159" i="16"/>
  <c r="S1155" i="16"/>
  <c r="T1155" i="16"/>
  <c r="S1151" i="16"/>
  <c r="T1151" i="16"/>
  <c r="S1147" i="16"/>
  <c r="T1147" i="16"/>
  <c r="AB1147" i="16"/>
  <c r="S1143" i="16"/>
  <c r="T1143" i="16"/>
  <c r="S1139" i="16"/>
  <c r="T1139" i="16"/>
  <c r="AB1139" i="16"/>
  <c r="S1135" i="16"/>
  <c r="T1135" i="16"/>
  <c r="S1131" i="16"/>
  <c r="T1131" i="16"/>
  <c r="AB1131" i="16"/>
  <c r="S1127" i="16"/>
  <c r="T1127" i="16"/>
  <c r="S1123" i="16"/>
  <c r="T1123" i="16"/>
  <c r="AB1123" i="16"/>
  <c r="S1119" i="16"/>
  <c r="T1119" i="16"/>
  <c r="S1115" i="16"/>
  <c r="T1115" i="16"/>
  <c r="AB1115" i="16"/>
  <c r="S1111" i="16"/>
  <c r="T1111" i="16"/>
  <c r="S1107" i="16"/>
  <c r="T1107" i="16"/>
  <c r="AB1107" i="16"/>
  <c r="S1103" i="16"/>
  <c r="T1103" i="16"/>
  <c r="S1099" i="16"/>
  <c r="T1099" i="16"/>
  <c r="S1095" i="16"/>
  <c r="T1095" i="16"/>
  <c r="S1091" i="16"/>
  <c r="T1091" i="16"/>
  <c r="AB1091" i="16"/>
  <c r="S1087" i="16"/>
  <c r="T1087" i="16"/>
  <c r="S1083" i="16"/>
  <c r="T1083" i="16"/>
  <c r="AB1083" i="16"/>
  <c r="S1079" i="16"/>
  <c r="T1079" i="16"/>
  <c r="S1075" i="16"/>
  <c r="T1075" i="16"/>
  <c r="AB1075" i="16"/>
  <c r="S1071" i="16"/>
  <c r="T1071" i="16"/>
  <c r="S1067" i="16"/>
  <c r="T1067" i="16"/>
  <c r="AB1067" i="16"/>
  <c r="S1063" i="16"/>
  <c r="T1063" i="16"/>
  <c r="S1059" i="16"/>
  <c r="T1059" i="16"/>
  <c r="AB1059" i="16"/>
  <c r="S1055" i="16"/>
  <c r="T1055" i="16"/>
  <c r="S1051" i="16"/>
  <c r="T1051" i="16"/>
  <c r="AB1051" i="16"/>
  <c r="S1047" i="16"/>
  <c r="T1047" i="16"/>
  <c r="S1043" i="16"/>
  <c r="T1043" i="16"/>
  <c r="AB1043" i="16"/>
  <c r="S1039" i="16"/>
  <c r="T1039" i="16"/>
  <c r="S1035" i="16"/>
  <c r="T1035" i="16"/>
  <c r="AB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AB971" i="16"/>
  <c r="S967" i="16"/>
  <c r="T967" i="16"/>
  <c r="AB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AB907" i="16"/>
  <c r="S903" i="16"/>
  <c r="T903" i="16"/>
  <c r="AB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AB843" i="16"/>
  <c r="S839" i="16"/>
  <c r="T839" i="16"/>
  <c r="AB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AB779" i="16"/>
  <c r="S775" i="16"/>
  <c r="T775" i="16"/>
  <c r="AB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AB715" i="16"/>
  <c r="S711" i="16"/>
  <c r="T711" i="16"/>
  <c r="AB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AB651" i="16"/>
  <c r="S647" i="16"/>
  <c r="T647" i="16"/>
  <c r="AB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AB587" i="16"/>
  <c r="S583" i="16"/>
  <c r="T583" i="16"/>
  <c r="AB583" i="16"/>
  <c r="S579" i="16"/>
  <c r="T579" i="16"/>
  <c r="S575" i="16"/>
  <c r="T575" i="16"/>
  <c r="AB2419" i="16"/>
  <c r="AB2019" i="16"/>
  <c r="AB1943" i="16"/>
  <c r="C9" i="10"/>
  <c r="C5" i="10"/>
  <c r="F37" i="10"/>
  <c r="H37" i="10" s="1"/>
  <c r="D37" i="10" s="1"/>
  <c r="F64" i="10"/>
  <c r="F42" i="10"/>
  <c r="H42" i="10" s="1"/>
  <c r="D42" i="10" s="1"/>
  <c r="B16" i="4"/>
  <c r="A8" i="10" s="1"/>
  <c r="J38" i="10"/>
  <c r="C4" i="3"/>
  <c r="F33" i="10"/>
  <c r="H33" i="10" s="1"/>
  <c r="D33" i="10" s="1"/>
  <c r="G17" i="10"/>
  <c r="H17" i="10" s="1"/>
  <c r="F22" i="10"/>
  <c r="H22" i="10" s="1"/>
  <c r="D22" i="10" s="1"/>
  <c r="B27" i="4"/>
  <c r="A16" i="10" s="1"/>
  <c r="I62" i="10"/>
  <c r="AB2451" i="16"/>
  <c r="AB2043" i="16"/>
  <c r="AB1911" i="16"/>
  <c r="AB1811" i="16"/>
  <c r="AB1755" i="16"/>
  <c r="B37" i="4"/>
  <c r="A24" i="10" s="1"/>
  <c r="S2504" i="16"/>
  <c r="T2504" i="16"/>
  <c r="S2500" i="16"/>
  <c r="T250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8" i="16"/>
  <c r="T2148" i="16"/>
  <c r="S2144" i="16"/>
  <c r="T2144" i="16"/>
  <c r="S2140" i="16"/>
  <c r="T2140" i="16"/>
  <c r="S2136" i="16"/>
  <c r="T2136" i="16"/>
  <c r="S2132" i="16"/>
  <c r="T2132" i="16"/>
  <c r="S2128" i="16"/>
  <c r="T2128" i="16"/>
  <c r="S2124" i="16"/>
  <c r="T2124" i="16"/>
  <c r="S2120" i="16"/>
  <c r="T2120" i="16"/>
  <c r="S2116" i="16"/>
  <c r="T2116" i="16"/>
  <c r="S2112" i="16"/>
  <c r="T2112" i="16"/>
  <c r="S2108" i="16"/>
  <c r="T2108" i="16"/>
  <c r="S2104" i="16"/>
  <c r="T2104" i="16"/>
  <c r="S2100" i="16"/>
  <c r="T2100" i="16"/>
  <c r="S2096" i="16"/>
  <c r="T2096" i="16"/>
  <c r="S2092" i="16"/>
  <c r="T2092" i="16"/>
  <c r="S2088" i="16"/>
  <c r="T2088" i="16"/>
  <c r="S2084" i="16"/>
  <c r="T2084"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S2012" i="16"/>
  <c r="T2012" i="16"/>
  <c r="S2008" i="16"/>
  <c r="T2008" i="16"/>
  <c r="S2004" i="16"/>
  <c r="T2004" i="16"/>
  <c r="S2000" i="16"/>
  <c r="T2000" i="16"/>
  <c r="S1996" i="16"/>
  <c r="T1996" i="16"/>
  <c r="S1992" i="16"/>
  <c r="T1992" i="16"/>
  <c r="S1988" i="16"/>
  <c r="T1988" i="16"/>
  <c r="S1984" i="16"/>
  <c r="T1984" i="16"/>
  <c r="S1980" i="16"/>
  <c r="T1980" i="16"/>
  <c r="S1976" i="16"/>
  <c r="T1976" i="16"/>
  <c r="S1972" i="16"/>
  <c r="T1972" i="16"/>
  <c r="S1968" i="16"/>
  <c r="T1968" i="16"/>
  <c r="S1964" i="16"/>
  <c r="T1964" i="16"/>
  <c r="S1960" i="16"/>
  <c r="T1960" i="16"/>
  <c r="S1956" i="16"/>
  <c r="T1956" i="16"/>
  <c r="S1952" i="16"/>
  <c r="T1952" i="16"/>
  <c r="S1948" i="16"/>
  <c r="T1948" i="16"/>
  <c r="S1944" i="16"/>
  <c r="T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S1896" i="16"/>
  <c r="T1896" i="16"/>
  <c r="S1892" i="16"/>
  <c r="T1892" i="16"/>
  <c r="S1888" i="16"/>
  <c r="T1888" i="16"/>
  <c r="S1884" i="16"/>
  <c r="T1884" i="16"/>
  <c r="S1880" i="16"/>
  <c r="T1880" i="16"/>
  <c r="S1876" i="16"/>
  <c r="T1876" i="16"/>
  <c r="S1872" i="16"/>
  <c r="T1872" i="16"/>
  <c r="S1868" i="16"/>
  <c r="T1868" i="16"/>
  <c r="S1864" i="16"/>
  <c r="T1864" i="16"/>
  <c r="S1860" i="16"/>
  <c r="T1860" i="16"/>
  <c r="S1856" i="16"/>
  <c r="T1856" i="16"/>
  <c r="S1852" i="16"/>
  <c r="T1852" i="16"/>
  <c r="S1848" i="16"/>
  <c r="T1848" i="16"/>
  <c r="S1844" i="16"/>
  <c r="T1844" i="16"/>
  <c r="S1840" i="16"/>
  <c r="T1840" i="16"/>
  <c r="S1836" i="16"/>
  <c r="T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S1740" i="16"/>
  <c r="T1740" i="16"/>
  <c r="S1736" i="16"/>
  <c r="T1736" i="16"/>
  <c r="S1732" i="16"/>
  <c r="T1732" i="16"/>
  <c r="S1728" i="16"/>
  <c r="T1728" i="16"/>
  <c r="S1724" i="16"/>
  <c r="T1724" i="16"/>
  <c r="S1720" i="16"/>
  <c r="T1720" i="16"/>
  <c r="S1716" i="16"/>
  <c r="T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AB1648" i="16"/>
  <c r="S1644" i="16"/>
  <c r="T1644" i="16"/>
  <c r="S1640" i="16"/>
  <c r="T1640" i="16"/>
  <c r="S1636" i="16"/>
  <c r="T1636" i="16"/>
  <c r="S1632" i="16"/>
  <c r="T1632" i="16"/>
  <c r="S1628" i="16"/>
  <c r="T1628" i="16"/>
  <c r="AB1628" i="16"/>
  <c r="S1624" i="16"/>
  <c r="T1624" i="16"/>
  <c r="AB1624" i="16"/>
  <c r="S1620" i="16"/>
  <c r="T1620" i="16"/>
  <c r="S1616" i="16"/>
  <c r="T1616" i="16"/>
  <c r="AB1616" i="16"/>
  <c r="S1612" i="16"/>
  <c r="T1612" i="16"/>
  <c r="S1608" i="16"/>
  <c r="T1608" i="16"/>
  <c r="S1604" i="16"/>
  <c r="T1604" i="16"/>
  <c r="AB1604" i="16"/>
  <c r="S1600" i="16"/>
  <c r="T1600" i="16"/>
  <c r="S1596" i="16"/>
  <c r="T1596" i="16"/>
  <c r="AB1596" i="16"/>
  <c r="S1592" i="16"/>
  <c r="T1592" i="16"/>
  <c r="AB1592" i="16"/>
  <c r="S1588" i="16"/>
  <c r="T1588" i="16"/>
  <c r="S1584" i="16"/>
  <c r="T1584" i="16"/>
  <c r="AB1584" i="16"/>
  <c r="S1580" i="16"/>
  <c r="T1580" i="16"/>
  <c r="S1576" i="16"/>
  <c r="T1576" i="16"/>
  <c r="S1572" i="16"/>
  <c r="T1572" i="16"/>
  <c r="S1568" i="16"/>
  <c r="T1568" i="16"/>
  <c r="S1564" i="16"/>
  <c r="T1564" i="16"/>
  <c r="AB1564" i="16"/>
  <c r="S1560" i="16"/>
  <c r="T1560" i="16"/>
  <c r="AB1560" i="16"/>
  <c r="S1556" i="16"/>
  <c r="T1556" i="16"/>
  <c r="AB1556" i="16"/>
  <c r="S1552" i="16"/>
  <c r="T1552" i="16"/>
  <c r="AB1552" i="16"/>
  <c r="S1548" i="16"/>
  <c r="T1548" i="16"/>
  <c r="S1544" i="16"/>
  <c r="T1544" i="16"/>
  <c r="S1540" i="16"/>
  <c r="T1540" i="16"/>
  <c r="S1536" i="16"/>
  <c r="T1536" i="16"/>
  <c r="AB1536" i="16"/>
  <c r="S1532" i="16"/>
  <c r="T1532" i="16"/>
  <c r="AB1532" i="16"/>
  <c r="S1528" i="16"/>
  <c r="T1528" i="16"/>
  <c r="AB1528" i="16"/>
  <c r="S1524" i="16"/>
  <c r="T1524" i="16"/>
  <c r="S1520" i="16"/>
  <c r="T1520" i="16"/>
  <c r="AB1520" i="16"/>
  <c r="S1516" i="16"/>
  <c r="T1516" i="16"/>
  <c r="AB1516" i="16"/>
  <c r="S1512" i="16"/>
  <c r="T1512" i="16"/>
  <c r="S1508" i="16"/>
  <c r="T1508" i="16"/>
  <c r="S1504" i="16"/>
  <c r="T1504" i="16"/>
  <c r="S1500" i="16"/>
  <c r="T1500" i="16"/>
  <c r="AB1500" i="16"/>
  <c r="S1496" i="16"/>
  <c r="T1496" i="16"/>
  <c r="AB1496" i="16"/>
  <c r="S1492" i="16"/>
  <c r="T1492" i="16"/>
  <c r="AB1492" i="16"/>
  <c r="S1488" i="16"/>
  <c r="T1488" i="16"/>
  <c r="AB1488" i="16"/>
  <c r="S1484" i="16"/>
  <c r="T1484" i="16"/>
  <c r="S1480" i="16"/>
  <c r="T1480" i="16"/>
  <c r="S1476" i="16"/>
  <c r="T1476" i="16"/>
  <c r="AB1476" i="16"/>
  <c r="S1472" i="16"/>
  <c r="T1472" i="16"/>
  <c r="AB1472" i="16"/>
  <c r="S1468" i="16"/>
  <c r="T1468" i="16"/>
  <c r="AB1468" i="16"/>
  <c r="S1464" i="16"/>
  <c r="T1464" i="16"/>
  <c r="AB1464" i="16"/>
  <c r="S1460" i="16"/>
  <c r="T1460" i="16"/>
  <c r="S1456" i="16"/>
  <c r="T1456" i="16"/>
  <c r="AB1456" i="16"/>
  <c r="S1452" i="16"/>
  <c r="T1452" i="16"/>
  <c r="S1448" i="16"/>
  <c r="T1448" i="16"/>
  <c r="S1444" i="16"/>
  <c r="T1444" i="16"/>
  <c r="S1440" i="16"/>
  <c r="T1440" i="16"/>
  <c r="S1436" i="16"/>
  <c r="T1436" i="16"/>
  <c r="AB1436" i="16"/>
  <c r="S1432" i="16"/>
  <c r="T1432" i="16"/>
  <c r="AB1432" i="16"/>
  <c r="S1428" i="16"/>
  <c r="T1428" i="16"/>
  <c r="S1424" i="16"/>
  <c r="T1424" i="16"/>
  <c r="AB1424" i="16"/>
  <c r="S1420" i="16"/>
  <c r="T1420" i="16"/>
  <c r="S1416" i="16"/>
  <c r="T1416" i="16"/>
  <c r="S1412" i="16"/>
  <c r="T1412" i="16"/>
  <c r="S1408" i="16"/>
  <c r="T1408" i="16"/>
  <c r="AB1408" i="16"/>
  <c r="S1404" i="16"/>
  <c r="T1404" i="16"/>
  <c r="AB1404" i="16"/>
  <c r="S1400" i="16"/>
  <c r="T1400" i="16"/>
  <c r="S1396" i="16"/>
  <c r="T1396" i="16"/>
  <c r="AB1396" i="16"/>
  <c r="S1392" i="16"/>
  <c r="T1392" i="16"/>
  <c r="AB1392" i="16"/>
  <c r="S1388" i="16"/>
  <c r="T1388" i="16"/>
  <c r="AB1388" i="16"/>
  <c r="S1384" i="16"/>
  <c r="T1384" i="16"/>
  <c r="AB1384" i="16"/>
  <c r="S1380" i="16"/>
  <c r="T1380" i="16"/>
  <c r="S1376" i="16"/>
  <c r="T1376" i="16"/>
  <c r="S1372" i="16"/>
  <c r="T1372" i="16"/>
  <c r="AB1372" i="16"/>
  <c r="S1368" i="16"/>
  <c r="T1368" i="16"/>
  <c r="AB1368" i="16"/>
  <c r="S1364" i="16"/>
  <c r="T1364" i="16"/>
  <c r="S1360" i="16"/>
  <c r="T1360" i="16"/>
  <c r="S1356" i="16"/>
  <c r="T1356" i="16"/>
  <c r="S1352" i="16"/>
  <c r="T1352" i="16"/>
  <c r="AB1352" i="16"/>
  <c r="S1348" i="16"/>
  <c r="T1348" i="16"/>
  <c r="S1344" i="16"/>
  <c r="T1344" i="16"/>
  <c r="AB1344" i="16"/>
  <c r="S1340" i="16"/>
  <c r="T1340" i="16"/>
  <c r="AB1340" i="16"/>
  <c r="S1336" i="16"/>
  <c r="T1336" i="16"/>
  <c r="AB1336" i="16"/>
  <c r="S1332" i="16"/>
  <c r="T1332" i="16"/>
  <c r="AB1332" i="16"/>
  <c r="S1328" i="16"/>
  <c r="T1328" i="16"/>
  <c r="AB1328" i="16"/>
  <c r="S1324" i="16"/>
  <c r="T1324" i="16"/>
  <c r="AB1324" i="16"/>
  <c r="S1320" i="16"/>
  <c r="T1320" i="16"/>
  <c r="AB1320" i="16"/>
  <c r="S1316" i="16"/>
  <c r="T1316" i="16"/>
  <c r="AB1316" i="16"/>
  <c r="S1312" i="16"/>
  <c r="T1312" i="16"/>
  <c r="S1308" i="16"/>
  <c r="T1308" i="16"/>
  <c r="S1304" i="16"/>
  <c r="T1304" i="16"/>
  <c r="AB1304" i="16"/>
  <c r="S1300" i="16"/>
  <c r="T1300" i="16"/>
  <c r="AB1300" i="16"/>
  <c r="S1296" i="16"/>
  <c r="T1296" i="16"/>
  <c r="AB1296" i="16"/>
  <c r="S1292" i="16"/>
  <c r="T1292" i="16"/>
  <c r="AB1292" i="16"/>
  <c r="S1288" i="16"/>
  <c r="T1288" i="16"/>
  <c r="AB1288" i="16"/>
  <c r="S1284" i="16"/>
  <c r="T1284" i="16"/>
  <c r="S1280" i="16"/>
  <c r="T1280" i="16"/>
  <c r="S1276" i="16"/>
  <c r="T1276" i="16"/>
  <c r="AB1276" i="16"/>
  <c r="S1272" i="16"/>
  <c r="T1272" i="16"/>
  <c r="AB1272" i="16"/>
  <c r="S1268" i="16"/>
  <c r="T1268" i="16"/>
  <c r="AB1268" i="16"/>
  <c r="S1264" i="16"/>
  <c r="T1264" i="16"/>
  <c r="S1260" i="16"/>
  <c r="T1260" i="16"/>
  <c r="AB1260" i="16"/>
  <c r="S1256" i="16"/>
  <c r="T1256" i="16"/>
  <c r="AB1256" i="16"/>
  <c r="S1252" i="16"/>
  <c r="T1252" i="16"/>
  <c r="S1248" i="16"/>
  <c r="T1248" i="16"/>
  <c r="AB1248" i="16"/>
  <c r="S1244" i="16"/>
  <c r="T1244" i="16"/>
  <c r="AB1244" i="16"/>
  <c r="T1240" i="16"/>
  <c r="S1240" i="16"/>
  <c r="AB1240" i="16"/>
  <c r="T1236" i="16"/>
  <c r="S1236" i="16"/>
  <c r="AB1236" i="16"/>
  <c r="T1232" i="16"/>
  <c r="S1232" i="16"/>
  <c r="AB1232" i="16"/>
  <c r="T1228" i="16"/>
  <c r="S1228" i="16"/>
  <c r="AB1228" i="16"/>
  <c r="T1224" i="16"/>
  <c r="S1224" i="16"/>
  <c r="T1220" i="16"/>
  <c r="S1220" i="16"/>
  <c r="T1216" i="16"/>
  <c r="S1216" i="16"/>
  <c r="AB1216" i="16"/>
  <c r="T1212" i="16"/>
  <c r="S1212" i="16"/>
  <c r="AB1212" i="16"/>
  <c r="T1208" i="16"/>
  <c r="S1208" i="16"/>
  <c r="AB1208" i="16"/>
  <c r="T1204" i="16"/>
  <c r="S1204" i="16"/>
  <c r="AB1204" i="16"/>
  <c r="T1200" i="16"/>
  <c r="S1200" i="16"/>
  <c r="AB1200" i="16"/>
  <c r="T1196" i="16"/>
  <c r="S1196" i="16"/>
  <c r="AB1196" i="16"/>
  <c r="T1192" i="16"/>
  <c r="S1192" i="16"/>
  <c r="T1188" i="16"/>
  <c r="S1188" i="16"/>
  <c r="AB1188" i="16"/>
  <c r="T1184" i="16"/>
  <c r="S1184" i="16"/>
  <c r="AB1184" i="16"/>
  <c r="T1180" i="16"/>
  <c r="S1180" i="16"/>
  <c r="AB1180" i="16"/>
  <c r="T1176" i="16"/>
  <c r="S1176" i="16"/>
  <c r="AB1176" i="16"/>
  <c r="T1172" i="16"/>
  <c r="S1172" i="16"/>
  <c r="AB1172" i="16"/>
  <c r="T1168" i="16"/>
  <c r="S1168" i="16"/>
  <c r="AB1168" i="16"/>
  <c r="T1164" i="16"/>
  <c r="S1164" i="16"/>
  <c r="T1160" i="16"/>
  <c r="S1160" i="16"/>
  <c r="AB1160" i="16"/>
  <c r="T1156" i="16"/>
  <c r="S1156" i="16"/>
  <c r="T1152" i="16"/>
  <c r="S1152" i="16"/>
  <c r="AB1152" i="16"/>
  <c r="T1148" i="16"/>
  <c r="S1148" i="16"/>
  <c r="AB1148" i="16"/>
  <c r="T1144" i="16"/>
  <c r="S1144" i="16"/>
  <c r="AB1144" i="16"/>
  <c r="T1140" i="16"/>
  <c r="S1140" i="16"/>
  <c r="AB1140" i="16"/>
  <c r="T1136" i="16"/>
  <c r="S1136" i="16"/>
  <c r="AB1136" i="16"/>
  <c r="T1132" i="16"/>
  <c r="S1132" i="16"/>
  <c r="AB1132" i="16"/>
  <c r="T1128" i="16"/>
  <c r="S1128" i="16"/>
  <c r="AB1128" i="16"/>
  <c r="T1124" i="16"/>
  <c r="S1124" i="16"/>
  <c r="AB1124" i="16"/>
  <c r="T1120" i="16"/>
  <c r="S1120" i="16"/>
  <c r="AB1120" i="16"/>
  <c r="T1116" i="16"/>
  <c r="S1116" i="16"/>
  <c r="AB1116" i="16"/>
  <c r="T1112" i="16"/>
  <c r="S1112" i="16"/>
  <c r="AB1112" i="16"/>
  <c r="T1108" i="16"/>
  <c r="S1108" i="16"/>
  <c r="T1104" i="16"/>
  <c r="S1104" i="16"/>
  <c r="AB1104" i="16"/>
  <c r="T1100" i="16"/>
  <c r="S1100" i="16"/>
  <c r="AB1100" i="16"/>
  <c r="T1096" i="16"/>
  <c r="S1096" i="16"/>
  <c r="T1092" i="16"/>
  <c r="S1092" i="16"/>
  <c r="T1088" i="16"/>
  <c r="S1088" i="16"/>
  <c r="AB1088" i="16"/>
  <c r="T1084" i="16"/>
  <c r="S1084" i="16"/>
  <c r="AB1084" i="16"/>
  <c r="T1080" i="16"/>
  <c r="S1080" i="16"/>
  <c r="T1076" i="16"/>
  <c r="S1076" i="16"/>
  <c r="T1072" i="16"/>
  <c r="S1072" i="16"/>
  <c r="AB1072" i="16"/>
  <c r="T1068" i="16"/>
  <c r="S1068" i="16"/>
  <c r="AB1068" i="16"/>
  <c r="T1064" i="16"/>
  <c r="S1064" i="16"/>
  <c r="T1060" i="16"/>
  <c r="S1060" i="16"/>
  <c r="AB1060" i="16"/>
  <c r="T1056" i="16"/>
  <c r="S1056" i="16"/>
  <c r="AB1056" i="16"/>
  <c r="T1052" i="16"/>
  <c r="S1052" i="16"/>
  <c r="T1048" i="16"/>
  <c r="S1048" i="16"/>
  <c r="AB1048" i="16"/>
  <c r="T1044" i="16"/>
  <c r="S1044" i="16"/>
  <c r="AB1044" i="16"/>
  <c r="T1040" i="16"/>
  <c r="S1040" i="16"/>
  <c r="T1036" i="16"/>
  <c r="S1036" i="16"/>
  <c r="T1032" i="16"/>
  <c r="S1032" i="16"/>
  <c r="AB1032" i="16"/>
  <c r="T1028" i="16"/>
  <c r="S1028" i="16"/>
  <c r="T1024" i="16"/>
  <c r="S1024" i="16"/>
  <c r="AB1024" i="16"/>
  <c r="T1020" i="16"/>
  <c r="S1020" i="16"/>
  <c r="AB1020" i="16"/>
  <c r="T1016" i="16"/>
  <c r="S1016" i="16"/>
  <c r="AB1016" i="16"/>
  <c r="T1012" i="16"/>
  <c r="S1012" i="16"/>
  <c r="AB1012" i="16"/>
  <c r="T1008" i="16"/>
  <c r="S1008" i="16"/>
  <c r="AB1008" i="16"/>
  <c r="T1004" i="16"/>
  <c r="S1004" i="16"/>
  <c r="AB1004" i="16"/>
  <c r="T1000" i="16"/>
  <c r="S1000" i="16"/>
  <c r="AB1000" i="16"/>
  <c r="T996" i="16"/>
  <c r="S996" i="16"/>
  <c r="AB996" i="16"/>
  <c r="T992" i="16"/>
  <c r="S992" i="16"/>
  <c r="AB992" i="16"/>
  <c r="T988" i="16"/>
  <c r="S988" i="16"/>
  <c r="AB988" i="16"/>
  <c r="S984" i="16"/>
  <c r="T984" i="16"/>
  <c r="AB984" i="16"/>
  <c r="S980" i="16"/>
  <c r="T980" i="16"/>
  <c r="AB980" i="16"/>
  <c r="S976" i="16"/>
  <c r="T976" i="16"/>
  <c r="AB976" i="16"/>
  <c r="S972" i="16"/>
  <c r="T972" i="16"/>
  <c r="AB972" i="16"/>
  <c r="S968" i="16"/>
  <c r="T968" i="16"/>
  <c r="AB968" i="16"/>
  <c r="S964" i="16"/>
  <c r="T964" i="16"/>
  <c r="AB964" i="16"/>
  <c r="S960" i="16"/>
  <c r="T960" i="16"/>
  <c r="AB960" i="16"/>
  <c r="S956" i="16"/>
  <c r="T956" i="16"/>
  <c r="AB956" i="16"/>
  <c r="S952" i="16"/>
  <c r="T952" i="16"/>
  <c r="AB952" i="16"/>
  <c r="S948" i="16"/>
  <c r="T948" i="16"/>
  <c r="AB948" i="16"/>
  <c r="S944" i="16"/>
  <c r="T944" i="16"/>
  <c r="AB944" i="16"/>
  <c r="S940" i="16"/>
  <c r="T940" i="16"/>
  <c r="AB940" i="16"/>
  <c r="S936" i="16"/>
  <c r="T936" i="16"/>
  <c r="AB936" i="16"/>
  <c r="S932" i="16"/>
  <c r="T932" i="16"/>
  <c r="AB932" i="16"/>
  <c r="S928" i="16"/>
  <c r="T928" i="16"/>
  <c r="AB928" i="16"/>
  <c r="S924" i="16"/>
  <c r="T924" i="16"/>
  <c r="AB924" i="16"/>
  <c r="S920" i="16"/>
  <c r="T920" i="16"/>
  <c r="AB920" i="16"/>
  <c r="S916" i="16"/>
  <c r="T916" i="16"/>
  <c r="AB916" i="16"/>
  <c r="S912" i="16"/>
  <c r="T912" i="16"/>
  <c r="AB912" i="16"/>
  <c r="S908" i="16"/>
  <c r="T908" i="16"/>
  <c r="AB908" i="16"/>
  <c r="S904" i="16"/>
  <c r="T904" i="16"/>
  <c r="AB904" i="16"/>
  <c r="S900" i="16"/>
  <c r="T900" i="16"/>
  <c r="AB900" i="16"/>
  <c r="S896" i="16"/>
  <c r="T896" i="16"/>
  <c r="AB896" i="16"/>
  <c r="S892" i="16"/>
  <c r="T892" i="16"/>
  <c r="AB892" i="16"/>
  <c r="S888" i="16"/>
  <c r="T888" i="16"/>
  <c r="AB888" i="16"/>
  <c r="S884" i="16"/>
  <c r="T884" i="16"/>
  <c r="AB884" i="16"/>
  <c r="S880" i="16"/>
  <c r="T880" i="16"/>
  <c r="AB880" i="16"/>
  <c r="S876" i="16"/>
  <c r="T876" i="16"/>
  <c r="AB876" i="16"/>
  <c r="S872" i="16"/>
  <c r="T872" i="16"/>
  <c r="AB872" i="16"/>
  <c r="S868" i="16"/>
  <c r="T868" i="16"/>
  <c r="AB868" i="16"/>
  <c r="S864" i="16"/>
  <c r="T864" i="16"/>
  <c r="AB864" i="16"/>
  <c r="S860" i="16"/>
  <c r="T860" i="16"/>
  <c r="AB860" i="16"/>
  <c r="S856" i="16"/>
  <c r="T856" i="16"/>
  <c r="AB856" i="16"/>
  <c r="S852" i="16"/>
  <c r="T852" i="16"/>
  <c r="AB852" i="16"/>
  <c r="S848" i="16"/>
  <c r="T848" i="16"/>
  <c r="AB848" i="16"/>
  <c r="S844" i="16"/>
  <c r="T844" i="16"/>
  <c r="AB844" i="16"/>
  <c r="S840" i="16"/>
  <c r="T840" i="16"/>
  <c r="AB840" i="16"/>
  <c r="S836" i="16"/>
  <c r="T836" i="16"/>
  <c r="AB836" i="16"/>
  <c r="S832" i="16"/>
  <c r="T832" i="16"/>
  <c r="AB832" i="16"/>
  <c r="S828" i="16"/>
  <c r="T828" i="16"/>
  <c r="AB828" i="16"/>
  <c r="S824" i="16"/>
  <c r="T824" i="16"/>
  <c r="AB824" i="16"/>
  <c r="S820" i="16"/>
  <c r="T820" i="16"/>
  <c r="AB820" i="16"/>
  <c r="S816" i="16"/>
  <c r="T816" i="16"/>
  <c r="AB816" i="16"/>
  <c r="S812" i="16"/>
  <c r="T812" i="16"/>
  <c r="AB812" i="16"/>
  <c r="S808" i="16"/>
  <c r="T808" i="16"/>
  <c r="AB808" i="16"/>
  <c r="S804" i="16"/>
  <c r="T804" i="16"/>
  <c r="AB804" i="16"/>
  <c r="S800" i="16"/>
  <c r="T800" i="16"/>
  <c r="AB800" i="16"/>
  <c r="S796" i="16"/>
  <c r="T796" i="16"/>
  <c r="AB796" i="16"/>
  <c r="S792" i="16"/>
  <c r="T792" i="16"/>
  <c r="AB792" i="16"/>
  <c r="S788" i="16"/>
  <c r="T788" i="16"/>
  <c r="AB788" i="16"/>
  <c r="S784" i="16"/>
  <c r="T784" i="16"/>
  <c r="AB784" i="16"/>
  <c r="S780" i="16"/>
  <c r="T780" i="16"/>
  <c r="AB780" i="16"/>
  <c r="S776" i="16"/>
  <c r="T776" i="16"/>
  <c r="AB776" i="16"/>
  <c r="S772" i="16"/>
  <c r="T772" i="16"/>
  <c r="AB772" i="16"/>
  <c r="S768" i="16"/>
  <c r="T768" i="16"/>
  <c r="AB768" i="16"/>
  <c r="S764" i="16"/>
  <c r="T764" i="16"/>
  <c r="AB764" i="16"/>
  <c r="S760" i="16"/>
  <c r="T760" i="16"/>
  <c r="AB760" i="16"/>
  <c r="S756" i="16"/>
  <c r="T756" i="16"/>
  <c r="AB756" i="16"/>
  <c r="S752" i="16"/>
  <c r="T752" i="16"/>
  <c r="AB752" i="16"/>
  <c r="S748" i="16"/>
  <c r="T748" i="16"/>
  <c r="AB748" i="16"/>
  <c r="S744" i="16"/>
  <c r="T744" i="16"/>
  <c r="AB744" i="16"/>
  <c r="S740" i="16"/>
  <c r="T740" i="16"/>
  <c r="AB740" i="16"/>
  <c r="S736" i="16"/>
  <c r="T736" i="16"/>
  <c r="AB736" i="16"/>
  <c r="S732" i="16"/>
  <c r="T732" i="16"/>
  <c r="AB732" i="16"/>
  <c r="S728" i="16"/>
  <c r="T728" i="16"/>
  <c r="AB728" i="16"/>
  <c r="S724" i="16"/>
  <c r="T724" i="16"/>
  <c r="AB724" i="16"/>
  <c r="S720" i="16"/>
  <c r="T720" i="16"/>
  <c r="AB720" i="16"/>
  <c r="S716" i="16"/>
  <c r="T716" i="16"/>
  <c r="AB716" i="16"/>
  <c r="S712" i="16"/>
  <c r="T712" i="16"/>
  <c r="AB712" i="16"/>
  <c r="S708" i="16"/>
  <c r="T708" i="16"/>
  <c r="AB708" i="16"/>
  <c r="S704" i="16"/>
  <c r="T704" i="16"/>
  <c r="AB704" i="16"/>
  <c r="S700" i="16"/>
  <c r="T700" i="16"/>
  <c r="AB700" i="16"/>
  <c r="S696" i="16"/>
  <c r="T696" i="16"/>
  <c r="AB696" i="16"/>
  <c r="S692" i="16"/>
  <c r="T692" i="16"/>
  <c r="AB692" i="16"/>
  <c r="S688" i="16"/>
  <c r="T688" i="16"/>
  <c r="AB688" i="16"/>
  <c r="S684" i="16"/>
  <c r="T684" i="16"/>
  <c r="AB684" i="16"/>
  <c r="S680" i="16"/>
  <c r="T680" i="16"/>
  <c r="AB680" i="16"/>
  <c r="S676" i="16"/>
  <c r="T676" i="16"/>
  <c r="AB676" i="16"/>
  <c r="S672" i="16"/>
  <c r="T672" i="16"/>
  <c r="AB672" i="16"/>
  <c r="S668" i="16"/>
  <c r="T668" i="16"/>
  <c r="AB668" i="16"/>
  <c r="S664" i="16"/>
  <c r="T664" i="16"/>
  <c r="AB664" i="16"/>
  <c r="S660" i="16"/>
  <c r="T660" i="16"/>
  <c r="AB660" i="16"/>
  <c r="S656" i="16"/>
  <c r="T656" i="16"/>
  <c r="AB656" i="16"/>
  <c r="S652" i="16"/>
  <c r="T652" i="16"/>
  <c r="AB652" i="16"/>
  <c r="S648" i="16"/>
  <c r="T648" i="16"/>
  <c r="AB648" i="16"/>
  <c r="S644" i="16"/>
  <c r="T644" i="16"/>
  <c r="AB644" i="16"/>
  <c r="S640" i="16"/>
  <c r="T640" i="16"/>
  <c r="AB640" i="16"/>
  <c r="S636" i="16"/>
  <c r="T636" i="16"/>
  <c r="AB636" i="16"/>
  <c r="S632" i="16"/>
  <c r="T632" i="16"/>
  <c r="AB632" i="16"/>
  <c r="S628" i="16"/>
  <c r="T628" i="16"/>
  <c r="AB628" i="16"/>
  <c r="S624" i="16"/>
  <c r="T624" i="16"/>
  <c r="AB624" i="16"/>
  <c r="S620" i="16"/>
  <c r="T620" i="16"/>
  <c r="AB620" i="16"/>
  <c r="S616" i="16"/>
  <c r="T616" i="16"/>
  <c r="AB616" i="16"/>
  <c r="S612" i="16"/>
  <c r="T612" i="16"/>
  <c r="AB612" i="16"/>
  <c r="S608" i="16"/>
  <c r="T608" i="16"/>
  <c r="AB608" i="16"/>
  <c r="S604" i="16"/>
  <c r="T604" i="16"/>
  <c r="AB604" i="16"/>
  <c r="S600" i="16"/>
  <c r="T600" i="16"/>
  <c r="AB600" i="16"/>
  <c r="S596" i="16"/>
  <c r="T596" i="16"/>
  <c r="AB596" i="16"/>
  <c r="S592" i="16"/>
  <c r="T592" i="16"/>
  <c r="AB592" i="16"/>
  <c r="S588" i="16"/>
  <c r="T588" i="16"/>
  <c r="AB588" i="16"/>
  <c r="S584" i="16"/>
  <c r="T584" i="16"/>
  <c r="AB584" i="16"/>
  <c r="S580" i="16"/>
  <c r="T580" i="16"/>
  <c r="AB580" i="16"/>
  <c r="S576" i="16"/>
  <c r="T576" i="16"/>
  <c r="AB576" i="16"/>
  <c r="AB2492" i="16"/>
  <c r="AB2464" i="16"/>
  <c r="AB2452" i="16"/>
  <c r="AB2440" i="16"/>
  <c r="AB2420" i="16"/>
  <c r="AB2412" i="16"/>
  <c r="AB2388" i="16"/>
  <c r="AB2376" i="16"/>
  <c r="AB2356" i="16"/>
  <c r="AB2348" i="16"/>
  <c r="AB2308" i="16"/>
  <c r="AB2300" i="16"/>
  <c r="AB2284" i="16"/>
  <c r="AB2276" i="16"/>
  <c r="AB2268" i="16"/>
  <c r="AB2244" i="16"/>
  <c r="AB2236" i="16"/>
  <c r="AB2208" i="16"/>
  <c r="AB2196" i="16"/>
  <c r="AB2188" i="16"/>
  <c r="AB2160" i="16"/>
  <c r="AB2144" i="16"/>
  <c r="AB2132" i="16"/>
  <c r="AB2124" i="16"/>
  <c r="AB2096" i="16"/>
  <c r="AB2060" i="16"/>
  <c r="AB2052" i="16"/>
  <c r="AB2044" i="16"/>
  <c r="AB2036" i="16"/>
  <c r="AB2028" i="16"/>
  <c r="AB2020" i="16"/>
  <c r="AB2008" i="16"/>
  <c r="AB1980" i="16"/>
  <c r="AB1956" i="16"/>
  <c r="AB1944" i="16"/>
  <c r="AB1900" i="16"/>
  <c r="AB1888" i="16"/>
  <c r="AB1848" i="16"/>
  <c r="AB1808" i="16"/>
  <c r="AB1756" i="16"/>
  <c r="AB1700" i="16"/>
  <c r="AB1696" i="16"/>
  <c r="AB1680" i="16"/>
  <c r="AB1664" i="16"/>
  <c r="L64" i="10"/>
  <c r="L63" i="10"/>
  <c r="L62" i="10"/>
  <c r="L65" i="10"/>
  <c r="C65" i="10" s="1"/>
  <c r="J62" i="10"/>
  <c r="S2502" i="16"/>
  <c r="T2502" i="16"/>
  <c r="S2498" i="16"/>
  <c r="T2498" i="16"/>
  <c r="S2494" i="16"/>
  <c r="T2494" i="16"/>
  <c r="S2490" i="16"/>
  <c r="T2490" i="16"/>
  <c r="S2486" i="16"/>
  <c r="T2486" i="16"/>
  <c r="S2482" i="16"/>
  <c r="T2482" i="16"/>
  <c r="S2478" i="16"/>
  <c r="T2478" i="16"/>
  <c r="S2474" i="16"/>
  <c r="T2474" i="16"/>
  <c r="S2470" i="16"/>
  <c r="T2470" i="16"/>
  <c r="S2466" i="16"/>
  <c r="T2466" i="16"/>
  <c r="S2462" i="16"/>
  <c r="T2462" i="16"/>
  <c r="S2458" i="16"/>
  <c r="T2458" i="16"/>
  <c r="S2454" i="16"/>
  <c r="T2454" i="16"/>
  <c r="S2450" i="16"/>
  <c r="T2450" i="16"/>
  <c r="S2446" i="16"/>
  <c r="T2446" i="16"/>
  <c r="S2442" i="16"/>
  <c r="T2442" i="16"/>
  <c r="S2438" i="16"/>
  <c r="T2438" i="16"/>
  <c r="S2434" i="16"/>
  <c r="T2434" i="16"/>
  <c r="S2430" i="16"/>
  <c r="T2430" i="16"/>
  <c r="S2426" i="16"/>
  <c r="T2426" i="16"/>
  <c r="S2422" i="16"/>
  <c r="T2422" i="16"/>
  <c r="S2418" i="16"/>
  <c r="T2418" i="16"/>
  <c r="S2414" i="16"/>
  <c r="T2414" i="16"/>
  <c r="S2410" i="16"/>
  <c r="T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S2362" i="16"/>
  <c r="T2362" i="16"/>
  <c r="S2358" i="16"/>
  <c r="T2358" i="16"/>
  <c r="S2354" i="16"/>
  <c r="T2354" i="16"/>
  <c r="S2350" i="16"/>
  <c r="T2350" i="16"/>
  <c r="S2346" i="16"/>
  <c r="T2346" i="16"/>
  <c r="S2342" i="16"/>
  <c r="T2342" i="16"/>
  <c r="S2338" i="16"/>
  <c r="T2338" i="16"/>
  <c r="S2334" i="16"/>
  <c r="T2334" i="16"/>
  <c r="S2330" i="16"/>
  <c r="T2330" i="16"/>
  <c r="S2326" i="16"/>
  <c r="T2326" i="16"/>
  <c r="S2322" i="16"/>
  <c r="T2322" i="16"/>
  <c r="S2318" i="16"/>
  <c r="T2318" i="16"/>
  <c r="S2314" i="16"/>
  <c r="T2314" i="16"/>
  <c r="S2310" i="16"/>
  <c r="T2310" i="16"/>
  <c r="S2306" i="16"/>
  <c r="T2306" i="16"/>
  <c r="S2302" i="16"/>
  <c r="T2302" i="16"/>
  <c r="S2298" i="16"/>
  <c r="T2298" i="16"/>
  <c r="S2294" i="16"/>
  <c r="T2294" i="16"/>
  <c r="S2290" i="16"/>
  <c r="T2290" i="16"/>
  <c r="S2286" i="16"/>
  <c r="T2286" i="16"/>
  <c r="S2282" i="16"/>
  <c r="T2282" i="16"/>
  <c r="S2278" i="16"/>
  <c r="T2278" i="16"/>
  <c r="S2274" i="16"/>
  <c r="T2274" i="16"/>
  <c r="S2270" i="16"/>
  <c r="T2270" i="16"/>
  <c r="S2266" i="16"/>
  <c r="T2266" i="16"/>
  <c r="S2262" i="16"/>
  <c r="T2262" i="16"/>
  <c r="S2258" i="16"/>
  <c r="T2258" i="16"/>
  <c r="S2254" i="16"/>
  <c r="T2254" i="16"/>
  <c r="S2250" i="16"/>
  <c r="T2250" i="16"/>
  <c r="S2246" i="16"/>
  <c r="T2246" i="16"/>
  <c r="S2242" i="16"/>
  <c r="T2242" i="16"/>
  <c r="S2238" i="16"/>
  <c r="T2238" i="16"/>
  <c r="S2234" i="16"/>
  <c r="T2234" i="16"/>
  <c r="S2230" i="16"/>
  <c r="T2230" i="16"/>
  <c r="S2226" i="16"/>
  <c r="T2226" i="16"/>
  <c r="S2222" i="16"/>
  <c r="T2222" i="16"/>
  <c r="S2218" i="16"/>
  <c r="T2218" i="16"/>
  <c r="S2214" i="16"/>
  <c r="T2214" i="16"/>
  <c r="S2210" i="16"/>
  <c r="T2210" i="16"/>
  <c r="S2206" i="16"/>
  <c r="T2206" i="16"/>
  <c r="S2202" i="16"/>
  <c r="T2202" i="16"/>
  <c r="S2198" i="16"/>
  <c r="T2198" i="16"/>
  <c r="S2194" i="16"/>
  <c r="T2194" i="16"/>
  <c r="S2190" i="16"/>
  <c r="T2190" i="16"/>
  <c r="S2186" i="16"/>
  <c r="T2186" i="16"/>
  <c r="S2182" i="16"/>
  <c r="T2182" i="16"/>
  <c r="S2178" i="16"/>
  <c r="T2178" i="16"/>
  <c r="S2174" i="16"/>
  <c r="T2174" i="16"/>
  <c r="S2170" i="16"/>
  <c r="T2170" i="16"/>
  <c r="S2166" i="16"/>
  <c r="T2166" i="16"/>
  <c r="S2162" i="16"/>
  <c r="T2162" i="16"/>
  <c r="S2158" i="16"/>
  <c r="T2158" i="16"/>
  <c r="S2154" i="16"/>
  <c r="T2154" i="16"/>
  <c r="S2150" i="16"/>
  <c r="T2150" i="16"/>
  <c r="S2146" i="16"/>
  <c r="T2146" i="16"/>
  <c r="S2142" i="16"/>
  <c r="T2142" i="16"/>
  <c r="S2138" i="16"/>
  <c r="T2138" i="16"/>
  <c r="S2134" i="16"/>
  <c r="T2134" i="16"/>
  <c r="S2130" i="16"/>
  <c r="T2130" i="16"/>
  <c r="S2126" i="16"/>
  <c r="T2126" i="16"/>
  <c r="S2122" i="16"/>
  <c r="T2122" i="16"/>
  <c r="S2118" i="16"/>
  <c r="T2118" i="16"/>
  <c r="S2114" i="16"/>
  <c r="T2114" i="16"/>
  <c r="S2110" i="16"/>
  <c r="T2110" i="16"/>
  <c r="S2106" i="16"/>
  <c r="T2106" i="16"/>
  <c r="S2102" i="16"/>
  <c r="T2102" i="16"/>
  <c r="S2098" i="16"/>
  <c r="T2098" i="16"/>
  <c r="S2094" i="16"/>
  <c r="T2094" i="16"/>
  <c r="S2090" i="16"/>
  <c r="T2090" i="16"/>
  <c r="S2086" i="16"/>
  <c r="T2086" i="16"/>
  <c r="S2082" i="16"/>
  <c r="T2082" i="16"/>
  <c r="S2078" i="16"/>
  <c r="T2078" i="16"/>
  <c r="S2074" i="16"/>
  <c r="T2074" i="16"/>
  <c r="S2070" i="16"/>
  <c r="T2070" i="16"/>
  <c r="S2066" i="16"/>
  <c r="T2066" i="16"/>
  <c r="S2062" i="16"/>
  <c r="T2062" i="16"/>
  <c r="S2058" i="16"/>
  <c r="T2058" i="16"/>
  <c r="S2054" i="16"/>
  <c r="T2054" i="16"/>
  <c r="S2050" i="16"/>
  <c r="T2050" i="16"/>
  <c r="S2046" i="16"/>
  <c r="T2046" i="16"/>
  <c r="S2042" i="16"/>
  <c r="T2042" i="16"/>
  <c r="S2038" i="16"/>
  <c r="T2038" i="16"/>
  <c r="S2034" i="16"/>
  <c r="T2034" i="16"/>
  <c r="S2030" i="16"/>
  <c r="T2030" i="16"/>
  <c r="S2026" i="16"/>
  <c r="T2026" i="16"/>
  <c r="S2022" i="16"/>
  <c r="T2022" i="16"/>
  <c r="S2018" i="16"/>
  <c r="T2018" i="16"/>
  <c r="S2014" i="16"/>
  <c r="T2014" i="16"/>
  <c r="S2010" i="16"/>
  <c r="T2010" i="16"/>
  <c r="S2006" i="16"/>
  <c r="T2006" i="16"/>
  <c r="S2002" i="16"/>
  <c r="T2002" i="16"/>
  <c r="S1998" i="16"/>
  <c r="T1998" i="16"/>
  <c r="S1994" i="16"/>
  <c r="T1994" i="16"/>
  <c r="S1990" i="16"/>
  <c r="T1990" i="16"/>
  <c r="S1986" i="16"/>
  <c r="T1986" i="16"/>
  <c r="S1982" i="16"/>
  <c r="T1982" i="16"/>
  <c r="S1978" i="16"/>
  <c r="T1978" i="16"/>
  <c r="S1974" i="16"/>
  <c r="T1974" i="16"/>
  <c r="S1970" i="16"/>
  <c r="T1970" i="16"/>
  <c r="S1966" i="16"/>
  <c r="T1966" i="16"/>
  <c r="S1962" i="16"/>
  <c r="T1962" i="16"/>
  <c r="S1958" i="16"/>
  <c r="T1958" i="16"/>
  <c r="S1954" i="16"/>
  <c r="T1954" i="16"/>
  <c r="S1950" i="16"/>
  <c r="T1950" i="16"/>
  <c r="S1946" i="16"/>
  <c r="T1946" i="16"/>
  <c r="S1942" i="16"/>
  <c r="T1942" i="16"/>
  <c r="S1938" i="16"/>
  <c r="T1938" i="16"/>
  <c r="S1934" i="16"/>
  <c r="T1934" i="16"/>
  <c r="S1930" i="16"/>
  <c r="T1930" i="16"/>
  <c r="S1926" i="16"/>
  <c r="T1926" i="16"/>
  <c r="S1922" i="16"/>
  <c r="T1922" i="16"/>
  <c r="S1918" i="16"/>
  <c r="T1918" i="16"/>
  <c r="S1914" i="16"/>
  <c r="T1914" i="16"/>
  <c r="S1910" i="16"/>
  <c r="T1910" i="16"/>
  <c r="S1906" i="16"/>
  <c r="T1906" i="16"/>
  <c r="S1902" i="16"/>
  <c r="T1902" i="16"/>
  <c r="S1898" i="16"/>
  <c r="T1898" i="16"/>
  <c r="S1894" i="16"/>
  <c r="T1894" i="16"/>
  <c r="S1890" i="16"/>
  <c r="T1890" i="16"/>
  <c r="S1886" i="16"/>
  <c r="T1886" i="16"/>
  <c r="S1882" i="16"/>
  <c r="T1882" i="16"/>
  <c r="S1878" i="16"/>
  <c r="T1878" i="16"/>
  <c r="S1874" i="16"/>
  <c r="T1874" i="16"/>
  <c r="S1870" i="16"/>
  <c r="T1870" i="16"/>
  <c r="S1866" i="16"/>
  <c r="T1866" i="16"/>
  <c r="S1862" i="16"/>
  <c r="T1862" i="16"/>
  <c r="S1858" i="16"/>
  <c r="T1858" i="16"/>
  <c r="S1854" i="16"/>
  <c r="T1854" i="16"/>
  <c r="S1850" i="16"/>
  <c r="T1850" i="16"/>
  <c r="S1846" i="16"/>
  <c r="T1846" i="16"/>
  <c r="S1842" i="16"/>
  <c r="T1842" i="16"/>
  <c r="S1838" i="16"/>
  <c r="T1838" i="16"/>
  <c r="S1834" i="16"/>
  <c r="T1834" i="16"/>
  <c r="S1830" i="16"/>
  <c r="T1830" i="16"/>
  <c r="S1826" i="16"/>
  <c r="T1826" i="16"/>
  <c r="S1822" i="16"/>
  <c r="T1822" i="16"/>
  <c r="S1818" i="16"/>
  <c r="T1818" i="16"/>
  <c r="S1814" i="16"/>
  <c r="T1814" i="16"/>
  <c r="S1810" i="16"/>
  <c r="T1810" i="16"/>
  <c r="S1806" i="16"/>
  <c r="T1806" i="16"/>
  <c r="S1802" i="16"/>
  <c r="T1802" i="16"/>
  <c r="S1798" i="16"/>
  <c r="T1798" i="16"/>
  <c r="S1794" i="16"/>
  <c r="T1794" i="16"/>
  <c r="S1790" i="16"/>
  <c r="T1790" i="16"/>
  <c r="S1786" i="16"/>
  <c r="T1786" i="16"/>
  <c r="S1782" i="16"/>
  <c r="T1782" i="16"/>
  <c r="S1778" i="16"/>
  <c r="T1778" i="16"/>
  <c r="S1774" i="16"/>
  <c r="T1774" i="16"/>
  <c r="S1770" i="16"/>
  <c r="T1770" i="16"/>
  <c r="S1766" i="16"/>
  <c r="T1766" i="16"/>
  <c r="S1762" i="16"/>
  <c r="T1762" i="16"/>
  <c r="S1758" i="16"/>
  <c r="T1758" i="16"/>
  <c r="S1754" i="16"/>
  <c r="T1754" i="16"/>
  <c r="S1750" i="16"/>
  <c r="T1750" i="16"/>
  <c r="S1746" i="16"/>
  <c r="T1746" i="16"/>
  <c r="S1742" i="16"/>
  <c r="T1742" i="16"/>
  <c r="S1738" i="16"/>
  <c r="T1738" i="16"/>
  <c r="S1734" i="16"/>
  <c r="T1734" i="16"/>
  <c r="S1730" i="16"/>
  <c r="T1730" i="16"/>
  <c r="S1726" i="16"/>
  <c r="T1726" i="16"/>
  <c r="S1722" i="16"/>
  <c r="T1722" i="16"/>
  <c r="S1718" i="16"/>
  <c r="T1718" i="16"/>
  <c r="S1714" i="16"/>
  <c r="T1714" i="16"/>
  <c r="S1710" i="16"/>
  <c r="T1710" i="16"/>
  <c r="S1706" i="16"/>
  <c r="T1706" i="16"/>
  <c r="S1702" i="16"/>
  <c r="T1702" i="16"/>
  <c r="S1698" i="16"/>
  <c r="T1698" i="16"/>
  <c r="S1694" i="16"/>
  <c r="T1694" i="16"/>
  <c r="S1690" i="16"/>
  <c r="T1690" i="16"/>
  <c r="S1686" i="16"/>
  <c r="T1686" i="16"/>
  <c r="S1682" i="16"/>
  <c r="T1682" i="16"/>
  <c r="S1678" i="16"/>
  <c r="T1678" i="16"/>
  <c r="S1674" i="16"/>
  <c r="T1674" i="16"/>
  <c r="S1670" i="16"/>
  <c r="T1670" i="16"/>
  <c r="S1666" i="16"/>
  <c r="T1666" i="16"/>
  <c r="S1662" i="16"/>
  <c r="T1662" i="16"/>
  <c r="S1658" i="16"/>
  <c r="T1658" i="16"/>
  <c r="S1654" i="16"/>
  <c r="T1654" i="16"/>
  <c r="AB1654" i="16"/>
  <c r="S1650" i="16"/>
  <c r="T1650" i="16"/>
  <c r="S1646" i="16"/>
  <c r="T1646" i="16"/>
  <c r="AB1646" i="16"/>
  <c r="S1642" i="16"/>
  <c r="T1642" i="16"/>
  <c r="S1638" i="16"/>
  <c r="T1638" i="16"/>
  <c r="AB1638" i="16"/>
  <c r="S1634" i="16"/>
  <c r="T1634" i="16"/>
  <c r="AB1634" i="16"/>
  <c r="S1630" i="16"/>
  <c r="T1630" i="16"/>
  <c r="AB1630" i="16"/>
  <c r="S1626" i="16"/>
  <c r="T1626" i="16"/>
  <c r="S1622" i="16"/>
  <c r="T1622" i="16"/>
  <c r="AB1622" i="16"/>
  <c r="S1618" i="16"/>
  <c r="T1618" i="16"/>
  <c r="S1614" i="16"/>
  <c r="T1614" i="16"/>
  <c r="AB1614" i="16"/>
  <c r="S1610" i="16"/>
  <c r="T1610" i="16"/>
  <c r="S1606" i="16"/>
  <c r="T1606" i="16"/>
  <c r="AB1606" i="16"/>
  <c r="S1602" i="16"/>
  <c r="T1602" i="16"/>
  <c r="AB1602" i="16"/>
  <c r="S1598" i="16"/>
  <c r="T1598" i="16"/>
  <c r="AB1598" i="16"/>
  <c r="S1594" i="16"/>
  <c r="T1594" i="16"/>
  <c r="AB1594" i="16"/>
  <c r="S1590" i="16"/>
  <c r="T1590" i="16"/>
  <c r="AB1590" i="16"/>
  <c r="S1586" i="16"/>
  <c r="T1586" i="16"/>
  <c r="S1582" i="16"/>
  <c r="T1582" i="16"/>
  <c r="AB1582" i="16"/>
  <c r="S1578" i="16"/>
  <c r="T1578" i="16"/>
  <c r="S1574" i="16"/>
  <c r="T1574" i="16"/>
  <c r="AB1574" i="16"/>
  <c r="S1570" i="16"/>
  <c r="T1570" i="16"/>
  <c r="AB1570" i="16"/>
  <c r="S1566" i="16"/>
  <c r="T1566" i="16"/>
  <c r="AB1566" i="16"/>
  <c r="S1562" i="16"/>
  <c r="T1562" i="16"/>
  <c r="AB1562" i="16"/>
  <c r="S1558" i="16"/>
  <c r="T1558" i="16"/>
  <c r="AB1558" i="16"/>
  <c r="S1554" i="16"/>
  <c r="T1554" i="16"/>
  <c r="S1550" i="16"/>
  <c r="T1550" i="16"/>
  <c r="AB1550" i="16"/>
  <c r="S1546" i="16"/>
  <c r="T1546" i="16"/>
  <c r="AB1546" i="16"/>
  <c r="S1542" i="16"/>
  <c r="T1542" i="16"/>
  <c r="AB1542" i="16"/>
  <c r="S1538" i="16"/>
  <c r="T1538" i="16"/>
  <c r="AB1538" i="16"/>
  <c r="S1534" i="16"/>
  <c r="T1534" i="16"/>
  <c r="AB1534" i="16"/>
  <c r="S1530" i="16"/>
  <c r="T1530" i="16"/>
  <c r="AB1530" i="16"/>
  <c r="S1526" i="16"/>
  <c r="T1526" i="16"/>
  <c r="AB1526" i="16"/>
  <c r="S1522" i="16"/>
  <c r="T1522" i="16"/>
  <c r="AB1522" i="16"/>
  <c r="S1518" i="16"/>
  <c r="T1518" i="16"/>
  <c r="AB1518" i="16"/>
  <c r="S1514" i="16"/>
  <c r="T1514" i="16"/>
  <c r="S1510" i="16"/>
  <c r="T1510" i="16"/>
  <c r="AB1510" i="16"/>
  <c r="S1506" i="16"/>
  <c r="T1506" i="16"/>
  <c r="AB1506" i="16"/>
  <c r="S1502" i="16"/>
  <c r="T1502" i="16"/>
  <c r="AB1502" i="16"/>
  <c r="S1498" i="16"/>
  <c r="T1498" i="16"/>
  <c r="AB1498" i="16"/>
  <c r="S1494" i="16"/>
  <c r="T1494" i="16"/>
  <c r="AB1494" i="16"/>
  <c r="S1490" i="16"/>
  <c r="T1490" i="16"/>
  <c r="S1486" i="16"/>
  <c r="T1486" i="16"/>
  <c r="AB1486" i="16"/>
  <c r="S1482" i="16"/>
  <c r="T1482" i="16"/>
  <c r="S1478" i="16"/>
  <c r="T1478" i="16"/>
  <c r="AB1478" i="16"/>
  <c r="S1474" i="16"/>
  <c r="T1474" i="16"/>
  <c r="AB1474" i="16"/>
  <c r="S1470" i="16"/>
  <c r="T1470" i="16"/>
  <c r="AB1470" i="16"/>
  <c r="S1466" i="16"/>
  <c r="T1466" i="16"/>
  <c r="AB1466" i="16"/>
  <c r="S1462" i="16"/>
  <c r="T1462" i="16"/>
  <c r="AB1462" i="16"/>
  <c r="S1458" i="16"/>
  <c r="T1458" i="16"/>
  <c r="S1454" i="16"/>
  <c r="T1454" i="16"/>
  <c r="AB1454" i="16"/>
  <c r="S1450" i="16"/>
  <c r="T1450" i="16"/>
  <c r="S1446" i="16"/>
  <c r="T1446" i="16"/>
  <c r="AB1446" i="16"/>
  <c r="S1442" i="16"/>
  <c r="T1442" i="16"/>
  <c r="AB1442" i="16"/>
  <c r="S1438" i="16"/>
  <c r="T1438" i="16"/>
  <c r="AB1438" i="16"/>
  <c r="S1434" i="16"/>
  <c r="T1434" i="16"/>
  <c r="S1430" i="16"/>
  <c r="T1430" i="16"/>
  <c r="AB1430" i="16"/>
  <c r="S1426" i="16"/>
  <c r="T1426" i="16"/>
  <c r="S1422" i="16"/>
  <c r="T1422" i="16"/>
  <c r="AB1422" i="16"/>
  <c r="S1418" i="16"/>
  <c r="T1418" i="16"/>
  <c r="AB1418" i="16"/>
  <c r="S1414" i="16"/>
  <c r="T1414" i="16"/>
  <c r="AB1414" i="16"/>
  <c r="S1410" i="16"/>
  <c r="T1410" i="16"/>
  <c r="AB1410" i="16"/>
  <c r="S1406" i="16"/>
  <c r="T1406" i="16"/>
  <c r="AB1406" i="16"/>
  <c r="S1402" i="16"/>
  <c r="T1402" i="16"/>
  <c r="AB1402" i="16"/>
  <c r="S1398" i="16"/>
  <c r="T1398" i="16"/>
  <c r="AB1398" i="16"/>
  <c r="S1394" i="16"/>
  <c r="T1394" i="16"/>
  <c r="S1390" i="16"/>
  <c r="T1390" i="16"/>
  <c r="AB1390" i="16"/>
  <c r="S1386" i="16"/>
  <c r="T1386" i="16"/>
  <c r="S1382" i="16"/>
  <c r="T1382" i="16"/>
  <c r="AB1382" i="16"/>
  <c r="S1378" i="16"/>
  <c r="T1378" i="16"/>
  <c r="AB1378" i="16"/>
  <c r="S1374" i="16"/>
  <c r="T1374" i="16"/>
  <c r="AB1374" i="16"/>
  <c r="S1370" i="16"/>
  <c r="T1370" i="16"/>
  <c r="S1366" i="16"/>
  <c r="T1366" i="16"/>
  <c r="S1362" i="16"/>
  <c r="T1362" i="16"/>
  <c r="S1358" i="16"/>
  <c r="T1358" i="16"/>
  <c r="S1354" i="16"/>
  <c r="T1354" i="16"/>
  <c r="S1350" i="16"/>
  <c r="T1350" i="16"/>
  <c r="AB1350" i="16"/>
  <c r="S1346" i="16"/>
  <c r="T1346" i="16"/>
  <c r="S1342" i="16"/>
  <c r="T1342" i="16"/>
  <c r="AB1342" i="16"/>
  <c r="S1338" i="16"/>
  <c r="T1338" i="16"/>
  <c r="S1334" i="16"/>
  <c r="T1334" i="16"/>
  <c r="AB1334" i="16"/>
  <c r="S1330" i="16"/>
  <c r="T1330" i="16"/>
  <c r="S1326" i="16"/>
  <c r="T1326" i="16"/>
  <c r="AB1326" i="16"/>
  <c r="S1322" i="16"/>
  <c r="T1322" i="16"/>
  <c r="S1318" i="16"/>
  <c r="T1318" i="16"/>
  <c r="S1314" i="16"/>
  <c r="T1314" i="16"/>
  <c r="S1310" i="16"/>
  <c r="T1310" i="16"/>
  <c r="AB1310" i="16"/>
  <c r="S1306" i="16"/>
  <c r="T1306" i="16"/>
  <c r="S1302" i="16"/>
  <c r="T1302" i="16"/>
  <c r="S1298" i="16"/>
  <c r="T1298" i="16"/>
  <c r="S1294" i="16"/>
  <c r="T1294" i="16"/>
  <c r="AB1294" i="16"/>
  <c r="S1290" i="16"/>
  <c r="T1290" i="16"/>
  <c r="S1286" i="16"/>
  <c r="T1286" i="16"/>
  <c r="AB1286" i="16"/>
  <c r="S1282" i="16"/>
  <c r="T1282" i="16"/>
  <c r="S1278" i="16"/>
  <c r="T1278" i="16"/>
  <c r="AB1278" i="16"/>
  <c r="S1274" i="16"/>
  <c r="T1274" i="16"/>
  <c r="S1270" i="16"/>
  <c r="T1270" i="16"/>
  <c r="AB1270" i="16"/>
  <c r="S1266" i="16"/>
  <c r="T1266" i="16"/>
  <c r="S1262" i="16"/>
  <c r="T1262" i="16"/>
  <c r="AB1262" i="16"/>
  <c r="S1258" i="16"/>
  <c r="T1258" i="16"/>
  <c r="S1254" i="16"/>
  <c r="T1254" i="16"/>
  <c r="AB1254" i="16"/>
  <c r="S1250" i="16"/>
  <c r="T1250" i="16"/>
  <c r="S1246" i="16"/>
  <c r="T1246" i="16"/>
  <c r="S1242" i="16"/>
  <c r="T1242" i="16"/>
  <c r="T1238" i="16"/>
  <c r="S1238" i="16"/>
  <c r="AB1238" i="16"/>
  <c r="T1234" i="16"/>
  <c r="S1234" i="16"/>
  <c r="T1230" i="16"/>
  <c r="S1230" i="16"/>
  <c r="AB1230" i="16"/>
  <c r="T1226" i="16"/>
  <c r="S1226" i="16"/>
  <c r="T1222" i="16"/>
  <c r="S1222" i="16"/>
  <c r="AB1222" i="16"/>
  <c r="T1218" i="16"/>
  <c r="S1218" i="16"/>
  <c r="T1214" i="16"/>
  <c r="S1214" i="16"/>
  <c r="AB1214" i="16"/>
  <c r="T1210" i="16"/>
  <c r="S1210" i="16"/>
  <c r="T1206" i="16"/>
  <c r="S1206" i="16"/>
  <c r="AB1206" i="16"/>
  <c r="T1202" i="16"/>
  <c r="S1202" i="16"/>
  <c r="T1198" i="16"/>
  <c r="S1198" i="16"/>
  <c r="AB1198" i="16"/>
  <c r="T1194" i="16"/>
  <c r="S1194" i="16"/>
  <c r="T1190" i="16"/>
  <c r="S1190" i="16"/>
  <c r="T1186" i="16"/>
  <c r="S1186" i="16"/>
  <c r="T1182" i="16"/>
  <c r="S1182" i="16"/>
  <c r="AB1182" i="16"/>
  <c r="T1178" i="16"/>
  <c r="S1178" i="16"/>
  <c r="T1174" i="16"/>
  <c r="S1174" i="16"/>
  <c r="AB1174" i="16"/>
  <c r="T1170" i="16"/>
  <c r="S1170" i="16"/>
  <c r="T1166" i="16"/>
  <c r="S1166" i="16"/>
  <c r="AB1166" i="16"/>
  <c r="T1162" i="16"/>
  <c r="S1162" i="16"/>
  <c r="T1158" i="16"/>
  <c r="S1158" i="16"/>
  <c r="T1154" i="16"/>
  <c r="S1154" i="16"/>
  <c r="T1150" i="16"/>
  <c r="S1150" i="16"/>
  <c r="AB1150" i="16"/>
  <c r="T1146" i="16"/>
  <c r="S1146" i="16"/>
  <c r="T1142" i="16"/>
  <c r="S1142" i="16"/>
  <c r="AB1142" i="16"/>
  <c r="T1138" i="16"/>
  <c r="S1138" i="16"/>
  <c r="T1134" i="16"/>
  <c r="S1134" i="16"/>
  <c r="AB1134" i="16"/>
  <c r="T1130" i="16"/>
  <c r="S1130" i="16"/>
  <c r="T1126" i="16"/>
  <c r="S1126" i="16"/>
  <c r="AB1126" i="16"/>
  <c r="T1122" i="16"/>
  <c r="S1122" i="16"/>
  <c r="T1118" i="16"/>
  <c r="S1118" i="16"/>
  <c r="AB1118" i="16"/>
  <c r="T1114" i="16"/>
  <c r="S1114" i="16"/>
  <c r="T1110" i="16"/>
  <c r="S1110" i="16"/>
  <c r="AB1110" i="16"/>
  <c r="T1106" i="16"/>
  <c r="S1106" i="16"/>
  <c r="T1102" i="16"/>
  <c r="S1102" i="16"/>
  <c r="T1098" i="16"/>
  <c r="S1098" i="16"/>
  <c r="T1094" i="16"/>
  <c r="S1094" i="16"/>
  <c r="AB1094" i="16"/>
  <c r="T1090" i="16"/>
  <c r="S1090" i="16"/>
  <c r="T1086" i="16"/>
  <c r="S1086" i="16"/>
  <c r="T1082" i="16"/>
  <c r="S1082" i="16"/>
  <c r="T1078" i="16"/>
  <c r="S1078" i="16"/>
  <c r="AB1078" i="16"/>
  <c r="T1074" i="16"/>
  <c r="S1074" i="16"/>
  <c r="T1070" i="16"/>
  <c r="S1070" i="16"/>
  <c r="T1066" i="16"/>
  <c r="S1066" i="16"/>
  <c r="T1062" i="16"/>
  <c r="S1062" i="16"/>
  <c r="AB1062" i="16"/>
  <c r="T1058" i="16"/>
  <c r="S1058" i="16"/>
  <c r="T1054" i="16"/>
  <c r="S1054" i="16"/>
  <c r="AB1054" i="16"/>
  <c r="T1050" i="16"/>
  <c r="S1050" i="16"/>
  <c r="T1046" i="16"/>
  <c r="S1046" i="16"/>
  <c r="T1042" i="16"/>
  <c r="S1042" i="16"/>
  <c r="T1038" i="16"/>
  <c r="S1038" i="16"/>
  <c r="AB1038" i="16"/>
  <c r="T1034" i="16"/>
  <c r="S1034" i="16"/>
  <c r="T1030" i="16"/>
  <c r="S1030" i="16"/>
  <c r="T1026" i="16"/>
  <c r="S1026" i="16"/>
  <c r="AB1026" i="16"/>
  <c r="T1022" i="16"/>
  <c r="S1022" i="16"/>
  <c r="AB1022" i="16"/>
  <c r="T1018" i="16"/>
  <c r="S1018" i="16"/>
  <c r="AB1018" i="16"/>
  <c r="T1014" i="16"/>
  <c r="S1014" i="16"/>
  <c r="AB1014" i="16"/>
  <c r="T1010" i="16"/>
  <c r="S1010" i="16"/>
  <c r="AB1010" i="16"/>
  <c r="T1006" i="16"/>
  <c r="S1006" i="16"/>
  <c r="AB1006" i="16"/>
  <c r="T1002" i="16"/>
  <c r="S1002" i="16"/>
  <c r="AB1002" i="16"/>
  <c r="T998" i="16"/>
  <c r="S998" i="16"/>
  <c r="AB998" i="16"/>
  <c r="T994" i="16"/>
  <c r="S994" i="16"/>
  <c r="AB994" i="16"/>
  <c r="T990" i="16"/>
  <c r="S990" i="16"/>
  <c r="AB990" i="16"/>
  <c r="T986" i="16"/>
  <c r="S986" i="16"/>
  <c r="AB986" i="16"/>
  <c r="S982" i="16"/>
  <c r="T982" i="16"/>
  <c r="AB982" i="16"/>
  <c r="S978" i="16"/>
  <c r="T978" i="16"/>
  <c r="AB978" i="16"/>
  <c r="S974" i="16"/>
  <c r="T974" i="16"/>
  <c r="AB974" i="16"/>
  <c r="S970" i="16"/>
  <c r="T970" i="16"/>
  <c r="AB970" i="16"/>
  <c r="S966" i="16"/>
  <c r="T966" i="16"/>
  <c r="AB966" i="16"/>
  <c r="S962" i="16"/>
  <c r="T962" i="16"/>
  <c r="AB962" i="16"/>
  <c r="S958" i="16"/>
  <c r="T958" i="16"/>
  <c r="AB958" i="16"/>
  <c r="S954" i="16"/>
  <c r="T954" i="16"/>
  <c r="AB954" i="16"/>
  <c r="S950" i="16"/>
  <c r="T950" i="16"/>
  <c r="AB950" i="16"/>
  <c r="S946" i="16"/>
  <c r="T946" i="16"/>
  <c r="AB946" i="16"/>
  <c r="S942" i="16"/>
  <c r="T942" i="16"/>
  <c r="AB942" i="16"/>
  <c r="S938" i="16"/>
  <c r="T938" i="16"/>
  <c r="AB938" i="16"/>
  <c r="S934" i="16"/>
  <c r="T934" i="16"/>
  <c r="AB934" i="16"/>
  <c r="S930" i="16"/>
  <c r="T930" i="16"/>
  <c r="AB930" i="16"/>
  <c r="S926" i="16"/>
  <c r="T926" i="16"/>
  <c r="AB926" i="16"/>
  <c r="S922" i="16"/>
  <c r="T922" i="16"/>
  <c r="AB922" i="16"/>
  <c r="S918" i="16"/>
  <c r="T918" i="16"/>
  <c r="AB918" i="16"/>
  <c r="S914" i="16"/>
  <c r="T914" i="16"/>
  <c r="AB914" i="16"/>
  <c r="S910" i="16"/>
  <c r="T910" i="16"/>
  <c r="AB910" i="16"/>
  <c r="S906" i="16"/>
  <c r="T906" i="16"/>
  <c r="AB906" i="16"/>
  <c r="S902" i="16"/>
  <c r="T902" i="16"/>
  <c r="AB902" i="16"/>
  <c r="S898" i="16"/>
  <c r="T898" i="16"/>
  <c r="AB898" i="16"/>
  <c r="S894" i="16"/>
  <c r="T894" i="16"/>
  <c r="AB894" i="16"/>
  <c r="S890" i="16"/>
  <c r="T890" i="16"/>
  <c r="AB890" i="16"/>
  <c r="S886" i="16"/>
  <c r="T886" i="16"/>
  <c r="AB886" i="16"/>
  <c r="S882" i="16"/>
  <c r="T882" i="16"/>
  <c r="AB882" i="16"/>
  <c r="S878" i="16"/>
  <c r="T878" i="16"/>
  <c r="AB878" i="16"/>
  <c r="S874" i="16"/>
  <c r="T874" i="16"/>
  <c r="AB874" i="16"/>
  <c r="S870" i="16"/>
  <c r="T870" i="16"/>
  <c r="AB870" i="16"/>
  <c r="S866" i="16"/>
  <c r="T866" i="16"/>
  <c r="AB866" i="16"/>
  <c r="S862" i="16"/>
  <c r="T862" i="16"/>
  <c r="AB862" i="16"/>
  <c r="S858" i="16"/>
  <c r="T858" i="16"/>
  <c r="AB858" i="16"/>
  <c r="S854" i="16"/>
  <c r="T854" i="16"/>
  <c r="AB854" i="16"/>
  <c r="S850" i="16"/>
  <c r="T850" i="16"/>
  <c r="AB850" i="16"/>
  <c r="S846" i="16"/>
  <c r="T846" i="16"/>
  <c r="AB846" i="16"/>
  <c r="S842" i="16"/>
  <c r="T842" i="16"/>
  <c r="AB842" i="16"/>
  <c r="S838" i="16"/>
  <c r="T838" i="16"/>
  <c r="AB838" i="16"/>
  <c r="S834" i="16"/>
  <c r="T834" i="16"/>
  <c r="AB834" i="16"/>
  <c r="S830" i="16"/>
  <c r="T830" i="16"/>
  <c r="AB830" i="16"/>
  <c r="S826" i="16"/>
  <c r="T826" i="16"/>
  <c r="AB826" i="16"/>
  <c r="S822" i="16"/>
  <c r="T822" i="16"/>
  <c r="AB822" i="16"/>
  <c r="S818" i="16"/>
  <c r="T818" i="16"/>
  <c r="AB818" i="16"/>
  <c r="S814" i="16"/>
  <c r="T814" i="16"/>
  <c r="AB814" i="16"/>
  <c r="S810" i="16"/>
  <c r="T810" i="16"/>
  <c r="AB810" i="16"/>
  <c r="S806" i="16"/>
  <c r="T806" i="16"/>
  <c r="AB806" i="16"/>
  <c r="S802" i="16"/>
  <c r="T802" i="16"/>
  <c r="AB802" i="16"/>
  <c r="S798" i="16"/>
  <c r="T798" i="16"/>
  <c r="AB798" i="16"/>
  <c r="S794" i="16"/>
  <c r="T794" i="16"/>
  <c r="AB794" i="16"/>
  <c r="S790" i="16"/>
  <c r="T790" i="16"/>
  <c r="AB790" i="16"/>
  <c r="S786" i="16"/>
  <c r="T786" i="16"/>
  <c r="AB786" i="16"/>
  <c r="S782" i="16"/>
  <c r="T782" i="16"/>
  <c r="AB782" i="16"/>
  <c r="S778" i="16"/>
  <c r="T778" i="16"/>
  <c r="AB778" i="16"/>
  <c r="S774" i="16"/>
  <c r="T774" i="16"/>
  <c r="AB774" i="16"/>
  <c r="S770" i="16"/>
  <c r="T770" i="16"/>
  <c r="AB770" i="16"/>
  <c r="S766" i="16"/>
  <c r="T766" i="16"/>
  <c r="AB766" i="16"/>
  <c r="S762" i="16"/>
  <c r="T762" i="16"/>
  <c r="AB762" i="16"/>
  <c r="S758" i="16"/>
  <c r="T758" i="16"/>
  <c r="AB758" i="16"/>
  <c r="S754" i="16"/>
  <c r="T754" i="16"/>
  <c r="AB754" i="16"/>
  <c r="S750" i="16"/>
  <c r="T750" i="16"/>
  <c r="AB750" i="16"/>
  <c r="S746" i="16"/>
  <c r="T746" i="16"/>
  <c r="AB746" i="16"/>
  <c r="S742" i="16"/>
  <c r="T742" i="16"/>
  <c r="AB742" i="16"/>
  <c r="S738" i="16"/>
  <c r="T738" i="16"/>
  <c r="AB738" i="16"/>
  <c r="S734" i="16"/>
  <c r="T734" i="16"/>
  <c r="AB734" i="16"/>
  <c r="S730" i="16"/>
  <c r="T730" i="16"/>
  <c r="AB730" i="16"/>
  <c r="S726" i="16"/>
  <c r="T726" i="16"/>
  <c r="AB726" i="16"/>
  <c r="S722" i="16"/>
  <c r="T722" i="16"/>
  <c r="AB722" i="16"/>
  <c r="S718" i="16"/>
  <c r="T718" i="16"/>
  <c r="AB718" i="16"/>
  <c r="S714" i="16"/>
  <c r="T714" i="16"/>
  <c r="AB714" i="16"/>
  <c r="S710" i="16"/>
  <c r="T710" i="16"/>
  <c r="AB710" i="16"/>
  <c r="S706" i="16"/>
  <c r="T706" i="16"/>
  <c r="AB706" i="16"/>
  <c r="S702" i="16"/>
  <c r="T702" i="16"/>
  <c r="AB702" i="16"/>
  <c r="S698" i="16"/>
  <c r="T698" i="16"/>
  <c r="AB698" i="16"/>
  <c r="S694" i="16"/>
  <c r="T694" i="16"/>
  <c r="AB694" i="16"/>
  <c r="S690" i="16"/>
  <c r="T690" i="16"/>
  <c r="AB690" i="16"/>
  <c r="S686" i="16"/>
  <c r="T686" i="16"/>
  <c r="AB686" i="16"/>
  <c r="S682" i="16"/>
  <c r="T682" i="16"/>
  <c r="AB682" i="16"/>
  <c r="S678" i="16"/>
  <c r="T678" i="16"/>
  <c r="AB678" i="16"/>
  <c r="S674" i="16"/>
  <c r="T674" i="16"/>
  <c r="AB674" i="16"/>
  <c r="S670" i="16"/>
  <c r="T670" i="16"/>
  <c r="AB670" i="16"/>
  <c r="S666" i="16"/>
  <c r="T666" i="16"/>
  <c r="AB666" i="16"/>
  <c r="S662" i="16"/>
  <c r="T662" i="16"/>
  <c r="AB662" i="16"/>
  <c r="S658" i="16"/>
  <c r="T658" i="16"/>
  <c r="AB658" i="16"/>
  <c r="S654" i="16"/>
  <c r="T654" i="16"/>
  <c r="AB654" i="16"/>
  <c r="S650" i="16"/>
  <c r="T650" i="16"/>
  <c r="AB650" i="16"/>
  <c r="S646" i="16"/>
  <c r="T646" i="16"/>
  <c r="AB646" i="16"/>
  <c r="S642" i="16"/>
  <c r="T642" i="16"/>
  <c r="AB642" i="16"/>
  <c r="S638" i="16"/>
  <c r="T638" i="16"/>
  <c r="AB638" i="16"/>
  <c r="S634" i="16"/>
  <c r="T634" i="16"/>
  <c r="AB634" i="16"/>
  <c r="S630" i="16"/>
  <c r="T630" i="16"/>
  <c r="AB630" i="16"/>
  <c r="S626" i="16"/>
  <c r="T626" i="16"/>
  <c r="AB626" i="16"/>
  <c r="S622" i="16"/>
  <c r="T622" i="16"/>
  <c r="AB622" i="16"/>
  <c r="S618" i="16"/>
  <c r="T618" i="16"/>
  <c r="AB618" i="16"/>
  <c r="S614" i="16"/>
  <c r="T614" i="16"/>
  <c r="AB614" i="16"/>
  <c r="S610" i="16"/>
  <c r="T610" i="16"/>
  <c r="AB610" i="16"/>
  <c r="S606" i="16"/>
  <c r="T606" i="16"/>
  <c r="AB606" i="16"/>
  <c r="S602" i="16"/>
  <c r="T602" i="16"/>
  <c r="AB602" i="16"/>
  <c r="S598" i="16"/>
  <c r="T598" i="16"/>
  <c r="AB598" i="16"/>
  <c r="S594" i="16"/>
  <c r="T594" i="16"/>
  <c r="AB594" i="16"/>
  <c r="S590" i="16"/>
  <c r="T590" i="16"/>
  <c r="AB590" i="16"/>
  <c r="S586" i="16"/>
  <c r="T586" i="16"/>
  <c r="AB586" i="16"/>
  <c r="S582" i="16"/>
  <c r="T582" i="16"/>
  <c r="AB582" i="16"/>
  <c r="S578" i="16"/>
  <c r="T578" i="16"/>
  <c r="AB578" i="16"/>
  <c r="S574" i="16"/>
  <c r="T574" i="16"/>
  <c r="AB574" i="16"/>
  <c r="AB2502" i="16"/>
  <c r="AB2496" i="16"/>
  <c r="AB2486" i="16"/>
  <c r="AB2478" i="16"/>
  <c r="AB2468" i="16"/>
  <c r="AB2460" i="16"/>
  <c r="AB2446" i="16"/>
  <c r="AB2436" i="16"/>
  <c r="AB2426" i="16"/>
  <c r="AB2416" i="16"/>
  <c r="AB2406" i="16"/>
  <c r="AB2396" i="16"/>
  <c r="AB2382" i="16"/>
  <c r="AB2370" i="16"/>
  <c r="AB2362" i="16"/>
  <c r="AB2352" i="16"/>
  <c r="AB2342" i="16"/>
  <c r="AB2334" i="16"/>
  <c r="AB2312" i="16"/>
  <c r="AB2304" i="16"/>
  <c r="AB2294" i="16"/>
  <c r="AB2280" i="16"/>
  <c r="AB2274" i="16"/>
  <c r="AB2262" i="16"/>
  <c r="AB2252" i="16"/>
  <c r="AB2240" i="16"/>
  <c r="AB2230" i="16"/>
  <c r="AB2222" i="16"/>
  <c r="AB2212" i="16"/>
  <c r="AB2204" i="16"/>
  <c r="AB2182" i="16"/>
  <c r="AB2174" i="16"/>
  <c r="AB2166" i="16"/>
  <c r="AB2156" i="16"/>
  <c r="AB2148" i="16"/>
  <c r="AB2138" i="16"/>
  <c r="AB2120" i="16"/>
  <c r="AB2110" i="16"/>
  <c r="AB2102" i="16"/>
  <c r="AB2094" i="16"/>
  <c r="AB2086" i="16"/>
  <c r="AB2072" i="16"/>
  <c r="AB2056" i="16"/>
  <c r="AB2048" i="16"/>
  <c r="AB2042" i="16"/>
  <c r="AB2032" i="16"/>
  <c r="AB2026" i="16"/>
  <c r="AB2010" i="16"/>
  <c r="AB2004" i="16"/>
  <c r="AB1996" i="16"/>
  <c r="AB1988" i="16"/>
  <c r="AB1972" i="16"/>
  <c r="AB1966" i="16"/>
  <c r="AB1946" i="16"/>
  <c r="AB1942" i="16"/>
  <c r="AB1934" i="16"/>
  <c r="AB1928" i="16"/>
  <c r="AB1916" i="16"/>
  <c r="AB1910" i="16"/>
  <c r="AB1904" i="16"/>
  <c r="AB1898" i="16"/>
  <c r="AB1870" i="16"/>
  <c r="AB1864" i="16"/>
  <c r="AB1856" i="16"/>
  <c r="AB1850" i="16"/>
  <c r="AB1844" i="16"/>
  <c r="AB1838" i="16"/>
  <c r="AB1830" i="16"/>
  <c r="AB1820" i="16"/>
  <c r="AB1816" i="16"/>
  <c r="AB1810" i="16"/>
  <c r="AB1804" i="16"/>
  <c r="AB1788" i="16"/>
  <c r="AB1782" i="16"/>
  <c r="AB1776" i="16"/>
  <c r="AB1764" i="16"/>
  <c r="AB1760" i="16"/>
  <c r="AB1742" i="16"/>
  <c r="AB1736" i="16"/>
  <c r="AB1718" i="16"/>
  <c r="AB1712" i="16"/>
  <c r="AB1698" i="16"/>
  <c r="AB1694" i="16"/>
  <c r="AB1662" i="16"/>
  <c r="AB1644" i="16"/>
  <c r="F2268" i="16"/>
  <c r="J10" i="10"/>
  <c r="A2" i="2"/>
  <c r="J59" i="10"/>
  <c r="D4" i="14"/>
  <c r="B8" i="4"/>
  <c r="A4" i="10" s="1"/>
  <c r="A62" i="2"/>
  <c r="A23" i="2"/>
  <c r="B15" i="3"/>
  <c r="A51" i="2"/>
  <c r="B22" i="3"/>
  <c r="J47" i="10"/>
  <c r="I31" i="10"/>
  <c r="C31" i="10" s="1"/>
  <c r="B67" i="4"/>
  <c r="A59" i="2"/>
  <c r="I42" i="10"/>
  <c r="I53" i="10"/>
  <c r="C13" i="3"/>
  <c r="I20" i="10"/>
  <c r="I30" i="10"/>
  <c r="Q4" i="16"/>
  <c r="I27" i="10"/>
  <c r="C27" i="10" s="1"/>
  <c r="P4" i="16"/>
  <c r="J41" i="10"/>
  <c r="A14" i="2"/>
  <c r="D3" i="10"/>
  <c r="B30" i="3"/>
  <c r="I37" i="10"/>
  <c r="I63" i="10"/>
  <c r="B24" i="4"/>
  <c r="C25" i="3"/>
  <c r="B31" i="3"/>
  <c r="G4" i="14"/>
  <c r="H4" i="16"/>
  <c r="A39" i="2"/>
  <c r="J17" i="10"/>
  <c r="C17" i="10" s="1"/>
  <c r="C5" i="3"/>
  <c r="I56" i="10"/>
  <c r="B21" i="3"/>
  <c r="A49" i="2"/>
  <c r="A4" i="14"/>
  <c r="J21" i="10"/>
  <c r="C21" i="10" s="1"/>
  <c r="I61" i="10"/>
  <c r="A13" i="2"/>
  <c r="E4" i="14"/>
  <c r="B4" i="4"/>
  <c r="C6" i="3"/>
  <c r="A72" i="2"/>
  <c r="J18" i="10"/>
  <c r="C18" i="10" s="1"/>
  <c r="C18" i="3"/>
  <c r="A32" i="2"/>
  <c r="A1" i="14"/>
  <c r="A10" i="2"/>
  <c r="M4" i="16"/>
  <c r="J26" i="10"/>
  <c r="C26" i="10" s="1"/>
  <c r="J61" i="10"/>
  <c r="I4" i="4"/>
  <c r="J22" i="10"/>
  <c r="B3" i="16"/>
  <c r="C27" i="3"/>
  <c r="B16" i="3"/>
  <c r="A56" i="2"/>
  <c r="A4" i="16"/>
  <c r="J28" i="10"/>
  <c r="C28" i="10" s="1"/>
  <c r="A8" i="2"/>
  <c r="C17" i="3"/>
  <c r="J37" i="10"/>
  <c r="B20" i="3"/>
  <c r="I64" i="10"/>
  <c r="C3" i="3"/>
  <c r="A53" i="2"/>
  <c r="A36" i="2"/>
  <c r="A29" i="2"/>
  <c r="I65" i="10"/>
  <c r="J42" i="10"/>
  <c r="H4" i="14"/>
  <c r="F61" i="10"/>
  <c r="H45" i="10"/>
  <c r="D45" i="10" s="1"/>
  <c r="T2501" i="16"/>
  <c r="S2501" i="16"/>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T2013" i="16"/>
  <c r="S2013" i="16"/>
  <c r="T2009" i="16"/>
  <c r="S2009" i="16"/>
  <c r="T2005" i="16"/>
  <c r="S2005" i="16"/>
  <c r="T2001" i="16"/>
  <c r="S2001" i="16"/>
  <c r="T1997" i="16"/>
  <c r="S1997" i="16"/>
  <c r="T1993" i="16"/>
  <c r="S1993" i="16"/>
  <c r="T1989" i="16"/>
  <c r="S1989" i="16"/>
  <c r="T1985" i="16"/>
  <c r="S1985" i="16"/>
  <c r="T1981" i="16"/>
  <c r="S1981" i="16"/>
  <c r="T1977" i="16"/>
  <c r="S1977" i="16"/>
  <c r="T1973" i="16"/>
  <c r="S1973" i="16"/>
  <c r="T1969" i="16"/>
  <c r="S1969" i="16"/>
  <c r="T1965" i="16"/>
  <c r="S1965" i="16"/>
  <c r="T1961" i="16"/>
  <c r="S1961" i="16"/>
  <c r="T1957" i="16"/>
  <c r="S1957" i="16"/>
  <c r="T1953" i="16"/>
  <c r="S1953" i="16"/>
  <c r="T1949" i="16"/>
  <c r="S1949" i="16"/>
  <c r="T1945" i="16"/>
  <c r="S1945" i="16"/>
  <c r="T1941" i="16"/>
  <c r="S1941" i="16"/>
  <c r="T1937" i="16"/>
  <c r="S1937" i="16"/>
  <c r="T1933" i="16"/>
  <c r="S1933" i="16"/>
  <c r="T1929" i="16"/>
  <c r="S1929" i="16"/>
  <c r="T1925" i="16"/>
  <c r="S1925" i="16"/>
  <c r="T1921" i="16"/>
  <c r="S1921" i="16"/>
  <c r="T1917" i="16"/>
  <c r="S1917" i="16"/>
  <c r="T1913" i="16"/>
  <c r="S1913" i="16"/>
  <c r="T1909" i="16"/>
  <c r="S1909" i="16"/>
  <c r="T1905" i="16"/>
  <c r="S1905" i="16"/>
  <c r="T1901" i="16"/>
  <c r="S1901" i="16"/>
  <c r="T1897" i="16"/>
  <c r="S1897" i="16"/>
  <c r="T1893" i="16"/>
  <c r="S1893" i="16"/>
  <c r="T1889" i="16"/>
  <c r="S1889" i="16"/>
  <c r="T1885" i="16"/>
  <c r="S1885" i="16"/>
  <c r="T1881" i="16"/>
  <c r="S1881" i="16"/>
  <c r="T1877" i="16"/>
  <c r="S1877" i="16"/>
  <c r="T1873" i="16"/>
  <c r="S1873" i="16"/>
  <c r="T1869" i="16"/>
  <c r="S1869" i="16"/>
  <c r="T1865" i="16"/>
  <c r="S1865" i="16"/>
  <c r="T1861" i="16"/>
  <c r="S1861" i="16"/>
  <c r="T1857" i="16"/>
  <c r="S1857" i="16"/>
  <c r="T1853" i="16"/>
  <c r="S1853" i="16"/>
  <c r="T1849" i="16"/>
  <c r="S1849" i="16"/>
  <c r="T1845" i="16"/>
  <c r="S1845" i="16"/>
  <c r="T1841" i="16"/>
  <c r="S1841" i="16"/>
  <c r="S1837" i="16"/>
  <c r="T1837" i="16"/>
  <c r="S1833" i="16"/>
  <c r="T1833" i="16"/>
  <c r="S1829" i="16"/>
  <c r="T1829" i="16"/>
  <c r="S1825" i="16"/>
  <c r="T1825" i="16"/>
  <c r="S1821" i="16"/>
  <c r="T1821" i="16"/>
  <c r="S1817" i="16"/>
  <c r="T1817" i="16"/>
  <c r="S1813" i="16"/>
  <c r="T1813" i="16"/>
  <c r="S1809" i="16"/>
  <c r="T1809" i="16"/>
  <c r="S1805" i="16"/>
  <c r="T1805" i="16"/>
  <c r="S1801" i="16"/>
  <c r="T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S1741" i="16"/>
  <c r="T1741" i="16"/>
  <c r="S1737" i="16"/>
  <c r="T1737" i="16"/>
  <c r="S1733" i="16"/>
  <c r="T1733" i="16"/>
  <c r="S1729" i="16"/>
  <c r="T1729" i="16"/>
  <c r="S1725" i="16"/>
  <c r="T1725" i="16"/>
  <c r="S1721" i="16"/>
  <c r="T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S1669" i="16"/>
  <c r="T1669" i="16"/>
  <c r="S1665" i="16"/>
  <c r="T1665" i="16"/>
  <c r="S1661" i="16"/>
  <c r="T1661" i="16"/>
  <c r="S1657" i="16"/>
  <c r="T1657" i="16"/>
  <c r="S1653" i="16"/>
  <c r="T1653" i="16"/>
  <c r="S1649" i="16"/>
  <c r="T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AB1609" i="16"/>
  <c r="S1605" i="16"/>
  <c r="T1605" i="16"/>
  <c r="S1601" i="16"/>
  <c r="T1601" i="16"/>
  <c r="AB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AB1561" i="16"/>
  <c r="S1557" i="16"/>
  <c r="T1557" i="16"/>
  <c r="S1553" i="16"/>
  <c r="T1553" i="16"/>
  <c r="AB1553" i="16"/>
  <c r="S1549" i="16"/>
  <c r="T1549" i="16"/>
  <c r="S1545" i="16"/>
  <c r="T1545" i="16"/>
  <c r="AB1545" i="16"/>
  <c r="S1541" i="16"/>
  <c r="T1541" i="16"/>
  <c r="S1537" i="16"/>
  <c r="T1537" i="16"/>
  <c r="AB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AB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AB1437" i="16"/>
  <c r="S1433" i="16"/>
  <c r="T1433" i="16"/>
  <c r="AB1433" i="16"/>
  <c r="S1429" i="16"/>
  <c r="T1429" i="16"/>
  <c r="S1425" i="16"/>
  <c r="T1425" i="16"/>
  <c r="AB1425" i="16"/>
  <c r="S1421" i="16"/>
  <c r="T1421" i="16"/>
  <c r="AB1421" i="16"/>
  <c r="S1417" i="16"/>
  <c r="T1417" i="16"/>
  <c r="AB1417" i="16"/>
  <c r="S1413" i="16"/>
  <c r="T1413" i="16"/>
  <c r="S1409" i="16"/>
  <c r="T1409" i="16"/>
  <c r="S1405" i="16"/>
  <c r="T1405" i="16"/>
  <c r="AB1405" i="16"/>
  <c r="S1401" i="16"/>
  <c r="T1401" i="16"/>
  <c r="AB1401" i="16"/>
  <c r="S1397" i="16"/>
  <c r="T1397" i="16"/>
  <c r="S1393" i="16"/>
  <c r="T1393" i="16"/>
  <c r="AB1393" i="16"/>
  <c r="S1389" i="16"/>
  <c r="T1389" i="16"/>
  <c r="AB1389" i="16"/>
  <c r="S1385" i="16"/>
  <c r="T1385" i="16"/>
  <c r="S1381" i="16"/>
  <c r="T1381" i="16"/>
  <c r="S1377" i="16"/>
  <c r="T1377" i="16"/>
  <c r="AB1377" i="16"/>
  <c r="S1373" i="16"/>
  <c r="T1373" i="16"/>
  <c r="S1369" i="16"/>
  <c r="T1369" i="16"/>
  <c r="AB1369" i="16"/>
  <c r="S1365" i="16"/>
  <c r="T1365" i="16"/>
  <c r="AB1365" i="16"/>
  <c r="S1361" i="16"/>
  <c r="T1361" i="16"/>
  <c r="AB1361" i="16"/>
  <c r="S1357" i="16"/>
  <c r="T1357" i="16"/>
  <c r="AB1357" i="16"/>
  <c r="S1353" i="16"/>
  <c r="T1353" i="16"/>
  <c r="AB1353" i="16"/>
  <c r="S1349" i="16"/>
  <c r="T1349" i="16"/>
  <c r="S1345" i="16"/>
  <c r="T1345" i="16"/>
  <c r="S1341" i="16"/>
  <c r="T1341" i="16"/>
  <c r="S1337" i="16"/>
  <c r="T1337" i="16"/>
  <c r="S1333" i="16"/>
  <c r="T1333" i="16"/>
  <c r="AB1333" i="16"/>
  <c r="S1329" i="16"/>
  <c r="T1329" i="16"/>
  <c r="S1325" i="16"/>
  <c r="T1325" i="16"/>
  <c r="AB1325" i="16"/>
  <c r="S1321" i="16"/>
  <c r="T1321" i="16"/>
  <c r="AB1321" i="16"/>
  <c r="S1317" i="16"/>
  <c r="T1317" i="16"/>
  <c r="AB1317" i="16"/>
  <c r="S1313" i="16"/>
  <c r="T1313" i="16"/>
  <c r="AB1313" i="16"/>
  <c r="S1309" i="16"/>
  <c r="T1309" i="16"/>
  <c r="AB1309" i="16"/>
  <c r="S1305" i="16"/>
  <c r="T1305" i="16"/>
  <c r="S1301" i="16"/>
  <c r="T1301" i="16"/>
  <c r="AB1301" i="16"/>
  <c r="S1297" i="16"/>
  <c r="T1297" i="16"/>
  <c r="AB1297" i="16"/>
  <c r="S1293" i="16"/>
  <c r="T1293" i="16"/>
  <c r="AB1293" i="16"/>
  <c r="S1289" i="16"/>
  <c r="T1289" i="16"/>
  <c r="AB1289" i="16"/>
  <c r="S1285" i="16"/>
  <c r="T1285" i="16"/>
  <c r="S1281" i="16"/>
  <c r="T1281" i="16"/>
  <c r="AB1281" i="16"/>
  <c r="S1277" i="16"/>
  <c r="T1277" i="16"/>
  <c r="AB1277" i="16"/>
  <c r="S1273" i="16"/>
  <c r="T1273" i="16"/>
  <c r="AB1273" i="16"/>
  <c r="S1269" i="16"/>
  <c r="T1269" i="16"/>
  <c r="AB1269" i="16"/>
  <c r="S1265" i="16"/>
  <c r="T1265" i="16"/>
  <c r="S1261" i="16"/>
  <c r="T1261" i="16"/>
  <c r="AB1261" i="16"/>
  <c r="S1257" i="16"/>
  <c r="T1257" i="16"/>
  <c r="AB1257" i="16"/>
  <c r="S1253" i="16"/>
  <c r="T1253" i="16"/>
  <c r="AB1253" i="16"/>
  <c r="S1249" i="16"/>
  <c r="T1249" i="16"/>
  <c r="AB1249" i="16"/>
  <c r="S1245" i="16"/>
  <c r="T1245" i="16"/>
  <c r="S1241" i="16"/>
  <c r="T1241" i="16"/>
  <c r="AB1241" i="16"/>
  <c r="S1237" i="16"/>
  <c r="T1237" i="16"/>
  <c r="AB1237" i="16"/>
  <c r="S1233" i="16"/>
  <c r="T1233" i="16"/>
  <c r="AB1233" i="16"/>
  <c r="S1229" i="16"/>
  <c r="T1229" i="16"/>
  <c r="AB1229" i="16"/>
  <c r="S1225" i="16"/>
  <c r="T1225" i="16"/>
  <c r="AB1225" i="16"/>
  <c r="S1221" i="16"/>
  <c r="T1221" i="16"/>
  <c r="S1217" i="16"/>
  <c r="T1217" i="16"/>
  <c r="AB1217" i="16"/>
  <c r="S1213" i="16"/>
  <c r="T1213" i="16"/>
  <c r="AB1213" i="16"/>
  <c r="S1209" i="16"/>
  <c r="T1209" i="16"/>
  <c r="S1205" i="16"/>
  <c r="T1205" i="16"/>
  <c r="S1201" i="16"/>
  <c r="T1201" i="16"/>
  <c r="AB1201" i="16"/>
  <c r="S1197" i="16"/>
  <c r="T1197" i="16"/>
  <c r="AB1197" i="16"/>
  <c r="S1193" i="16"/>
  <c r="T1193" i="16"/>
  <c r="AB1193" i="16"/>
  <c r="S1189" i="16"/>
  <c r="T1189" i="16"/>
  <c r="S1185" i="16"/>
  <c r="T1185" i="16"/>
  <c r="AB1185" i="16"/>
  <c r="S1181" i="16"/>
  <c r="T1181" i="16"/>
  <c r="AB1181" i="16"/>
  <c r="S1177" i="16"/>
  <c r="T1177" i="16"/>
  <c r="S1173" i="16"/>
  <c r="T1173" i="16"/>
  <c r="AB1173" i="16"/>
  <c r="S1169" i="16"/>
  <c r="T1169" i="16"/>
  <c r="AB1169" i="16"/>
  <c r="S1165" i="16"/>
  <c r="T1165" i="16"/>
  <c r="AB1165" i="16"/>
  <c r="S1161" i="16"/>
  <c r="T1161" i="16"/>
  <c r="AB1161" i="16"/>
  <c r="S1157" i="16"/>
  <c r="T1157" i="16"/>
  <c r="S1153" i="16"/>
  <c r="T1153" i="16"/>
  <c r="AB1153" i="16"/>
  <c r="S1149" i="16"/>
  <c r="T1149" i="16"/>
  <c r="AB1149" i="16"/>
  <c r="S1145" i="16"/>
  <c r="T1145" i="16"/>
  <c r="AB1145" i="16"/>
  <c r="S1141" i="16"/>
  <c r="T1141" i="16"/>
  <c r="AB1141" i="16"/>
  <c r="S1137" i="16"/>
  <c r="T1137" i="16"/>
  <c r="AB1137" i="16"/>
  <c r="S1133" i="16"/>
  <c r="T1133" i="16"/>
  <c r="AB1133" i="16"/>
  <c r="S1129" i="16"/>
  <c r="T1129" i="16"/>
  <c r="AB1129" i="16"/>
  <c r="S1125" i="16"/>
  <c r="T1125" i="16"/>
  <c r="AB1125" i="16"/>
  <c r="S1121" i="16"/>
  <c r="T1121" i="16"/>
  <c r="S1117" i="16"/>
  <c r="T1117" i="16"/>
  <c r="S1113" i="16"/>
  <c r="T1113" i="16"/>
  <c r="AB1113" i="16"/>
  <c r="S1109" i="16"/>
  <c r="T1109" i="16"/>
  <c r="AB1109" i="16"/>
  <c r="S1105" i="16"/>
  <c r="T1105" i="16"/>
  <c r="AB1105" i="16"/>
  <c r="S1101" i="16"/>
  <c r="T1101" i="16"/>
  <c r="AB1101" i="16"/>
  <c r="S1097" i="16"/>
  <c r="T1097" i="16"/>
  <c r="AB1097" i="16"/>
  <c r="S1093" i="16"/>
  <c r="T1093" i="16"/>
  <c r="S1089" i="16"/>
  <c r="T1089" i="16"/>
  <c r="AB1089" i="16"/>
  <c r="S1085" i="16"/>
  <c r="T1085" i="16"/>
  <c r="AB1085" i="16"/>
  <c r="S1081" i="16"/>
  <c r="T1081" i="16"/>
  <c r="S1077" i="16"/>
  <c r="T1077" i="16"/>
  <c r="S1073" i="16"/>
  <c r="T1073" i="16"/>
  <c r="AB1073" i="16"/>
  <c r="S1069" i="16"/>
  <c r="T1069" i="16"/>
  <c r="AB1069" i="16"/>
  <c r="S1065" i="16"/>
  <c r="T1065" i="16"/>
  <c r="AB1065" i="16"/>
  <c r="S1061" i="16"/>
  <c r="T1061" i="16"/>
  <c r="AB1061" i="16"/>
  <c r="S1057" i="16"/>
  <c r="T1057" i="16"/>
  <c r="AB1057" i="16"/>
  <c r="S1053" i="16"/>
  <c r="T1053" i="16"/>
  <c r="AB1053" i="16"/>
  <c r="S1049" i="16"/>
  <c r="T1049" i="16"/>
  <c r="AB1049" i="16"/>
  <c r="S1045" i="16"/>
  <c r="T1045" i="16"/>
  <c r="AB1045" i="16"/>
  <c r="S1041" i="16"/>
  <c r="T1041" i="16"/>
  <c r="AB1041" i="16"/>
  <c r="S1037" i="16"/>
  <c r="T1037" i="16"/>
  <c r="AB1037" i="16"/>
  <c r="S1033" i="16"/>
  <c r="T1033" i="16"/>
  <c r="AB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2500" i="16"/>
  <c r="AB2494" i="16"/>
  <c r="AB2484" i="16"/>
  <c r="AB2476" i="16"/>
  <c r="AB2458" i="16"/>
  <c r="AB2444" i="16"/>
  <c r="AB2432" i="16"/>
  <c r="AB2422" i="16"/>
  <c r="AB2414" i="16"/>
  <c r="AB2404" i="16"/>
  <c r="AB2394" i="16"/>
  <c r="AB2380" i="16"/>
  <c r="AB2368" i="16"/>
  <c r="AB2358" i="16"/>
  <c r="AB2350" i="16"/>
  <c r="AB2340" i="16"/>
  <c r="AB2332" i="16"/>
  <c r="AB2310" i="16"/>
  <c r="AB2302" i="16"/>
  <c r="AB2292" i="16"/>
  <c r="AB2286" i="16"/>
  <c r="AB2278" i="16"/>
  <c r="AB2272" i="16"/>
  <c r="AB2260" i="16"/>
  <c r="AB2248" i="16"/>
  <c r="AB2238" i="16"/>
  <c r="AB2228" i="16"/>
  <c r="AB2220" i="16"/>
  <c r="AB2202" i="16"/>
  <c r="AB2190" i="16"/>
  <c r="AB2180" i="16"/>
  <c r="AB2172" i="16"/>
  <c r="AB2164" i="16"/>
  <c r="AB2136" i="16"/>
  <c r="AB2126" i="16"/>
  <c r="AB2116" i="16"/>
  <c r="AB2108" i="16"/>
  <c r="AB2100" i="16"/>
  <c r="AB2092" i="16"/>
  <c r="AB2084" i="16"/>
  <c r="AB2076" i="16"/>
  <c r="AB2068" i="16"/>
  <c r="AB2062" i="16"/>
  <c r="AB2054" i="16"/>
  <c r="AB2046" i="16"/>
  <c r="AB2038" i="16"/>
  <c r="AB2030" i="16"/>
  <c r="AB2022" i="16"/>
  <c r="AB2016" i="16"/>
  <c r="AB2009" i="16"/>
  <c r="AB2002" i="16"/>
  <c r="AB1986" i="16"/>
  <c r="AB1982" i="16"/>
  <c r="AB1976" i="16"/>
  <c r="AB1964" i="16"/>
  <c r="AB1958" i="16"/>
  <c r="AB1952" i="16"/>
  <c r="AB1945" i="16"/>
  <c r="AB1940" i="16"/>
  <c r="AB1932" i="16"/>
  <c r="AB1924" i="16"/>
  <c r="AB1920" i="16"/>
  <c r="AB1914" i="16"/>
  <c r="AB1908" i="16"/>
  <c r="AB1902" i="16"/>
  <c r="AB1897" i="16"/>
  <c r="AB1889" i="16"/>
  <c r="AB1882" i="16"/>
  <c r="AB1876" i="16"/>
  <c r="AB1868" i="16"/>
  <c r="AB1860" i="16"/>
  <c r="AB1849" i="16"/>
  <c r="AB1828" i="16"/>
  <c r="AB1824" i="16"/>
  <c r="AB1809" i="16"/>
  <c r="AB1794" i="16"/>
  <c r="AB1780" i="16"/>
  <c r="AB1774" i="16"/>
  <c r="AB1758" i="16"/>
  <c r="AB1752" i="16"/>
  <c r="AB1746" i="16"/>
  <c r="AB1740" i="16"/>
  <c r="AB1734" i="16"/>
  <c r="AB1722" i="16"/>
  <c r="AB1716" i="16"/>
  <c r="AB1710" i="16"/>
  <c r="AB1702" i="16"/>
  <c r="AB1697" i="16"/>
  <c r="AB1692" i="16"/>
  <c r="AB1688" i="16"/>
  <c r="AB1681" i="16"/>
  <c r="AB1674" i="16"/>
  <c r="AB1666" i="16"/>
  <c r="AB1660" i="16"/>
  <c r="AB2503" i="16"/>
  <c r="AB2501" i="16"/>
  <c r="AB2495" i="16"/>
  <c r="AB2479" i="16"/>
  <c r="AB2463" i="16"/>
  <c r="AB2448" i="16"/>
  <c r="AB2328" i="16"/>
  <c r="AB2322" i="16"/>
  <c r="AB2264" i="16"/>
  <c r="AB2258" i="16"/>
  <c r="AB2200" i="16"/>
  <c r="AB2194" i="16"/>
  <c r="AB1394" i="16"/>
  <c r="AB1319" i="16"/>
  <c r="AB1295" i="16"/>
  <c r="AB1255" i="16"/>
  <c r="AB1231" i="16"/>
  <c r="AB1195" i="16"/>
  <c r="AB1167" i="16"/>
  <c r="AB1119" i="16"/>
  <c r="AB1063" i="16"/>
  <c r="AB1039" i="16"/>
  <c r="F20" i="10"/>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AB2456" i="16"/>
  <c r="AB2450" i="16"/>
  <c r="AB2392" i="16"/>
  <c r="AB2386" i="16"/>
  <c r="AB2351" i="16"/>
  <c r="AB2320" i="16"/>
  <c r="AB2256" i="16"/>
  <c r="AB2192" i="16"/>
  <c r="AB2128" i="16"/>
  <c r="AB2064" i="16"/>
  <c r="AB2000" i="16"/>
  <c r="AB1936" i="16"/>
  <c r="AB1778" i="16"/>
  <c r="AB1772" i="16"/>
  <c r="AB1327" i="16"/>
  <c r="AB1247" i="16"/>
  <c r="AB1223" i="16"/>
  <c r="AB1183" i="16"/>
  <c r="AB1071" i="16"/>
  <c r="V2503" i="16"/>
  <c r="V2501" i="16"/>
  <c r="AB2442" i="16"/>
  <c r="AB2435" i="16"/>
  <c r="V2328" i="16"/>
  <c r="V2200" i="16"/>
  <c r="V2194" i="16"/>
  <c r="G2194" i="16" s="1"/>
  <c r="AB1872" i="16"/>
  <c r="AB1866" i="16"/>
  <c r="AB1812" i="16"/>
  <c r="AB1626" i="16"/>
  <c r="AB1620" i="16"/>
  <c r="AB1588" i="16"/>
  <c r="AB1524" i="16"/>
  <c r="V1394" i="16"/>
  <c r="AB1370" i="16"/>
  <c r="AB1363" i="16"/>
  <c r="AB1359" i="16"/>
  <c r="V1319" i="16"/>
  <c r="V1255" i="16"/>
  <c r="F1255" i="16" s="1"/>
  <c r="AB1199" i="16"/>
  <c r="V1195" i="16"/>
  <c r="F1195" i="16" s="1"/>
  <c r="AB1103" i="16"/>
  <c r="V1063" i="16"/>
  <c r="J1063" i="16" s="1"/>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G2415" i="16" s="1"/>
  <c r="AB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G1591" i="16" s="1"/>
  <c r="AB1591" i="16"/>
  <c r="V1386" i="16"/>
  <c r="J1386" i="16" s="1"/>
  <c r="AB1386" i="16"/>
  <c r="V1376" i="16"/>
  <c r="J1376" i="16" s="1"/>
  <c r="AB1376" i="16"/>
  <c r="R1363" i="16"/>
  <c r="I1363" i="16"/>
  <c r="F1363" i="16"/>
  <c r="V1360" i="16"/>
  <c r="AB1360" i="16"/>
  <c r="V1117" i="16"/>
  <c r="AB1117" i="16"/>
  <c r="V1081" i="16"/>
  <c r="AB1081" i="16"/>
  <c r="V1061" i="16"/>
  <c r="G1061" i="16" s="1"/>
  <c r="F815" i="16"/>
  <c r="J815" i="16"/>
  <c r="E805" i="16"/>
  <c r="X805" i="16" s="1"/>
  <c r="J805"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s="1"/>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s="1"/>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H117" i="16"/>
  <c r="F189" i="16"/>
  <c r="H561" i="16"/>
  <c r="E1844" i="16"/>
  <c r="X1844" i="16" s="1"/>
  <c r="R697" i="16"/>
  <c r="I177" i="16"/>
  <c r="I441" i="16"/>
  <c r="R521" i="16"/>
  <c r="I257" i="16"/>
  <c r="J365" i="16"/>
  <c r="G205" i="16"/>
  <c r="J401" i="16"/>
  <c r="I277" i="16"/>
  <c r="J253" i="16"/>
  <c r="R213" i="16"/>
  <c r="G1117" i="16"/>
  <c r="G1397" i="16"/>
  <c r="I317" i="16"/>
  <c r="F409" i="16"/>
  <c r="I981" i="16"/>
  <c r="I565" i="16"/>
  <c r="J317" i="16"/>
  <c r="V2162" i="16"/>
  <c r="AB2162" i="16"/>
  <c r="V2159" i="16"/>
  <c r="AB2159" i="16"/>
  <c r="V2146" i="16"/>
  <c r="J2146" i="16" s="1"/>
  <c r="AB2146" i="16"/>
  <c r="V2143" i="16"/>
  <c r="AB2143" i="16"/>
  <c r="G2143" i="16"/>
  <c r="V2134" i="16"/>
  <c r="E2134" i="16" s="1"/>
  <c r="X2134" i="16" s="1"/>
  <c r="AB2134" i="16"/>
  <c r="V2131" i="16"/>
  <c r="G2131" i="16" s="1"/>
  <c r="AB2131" i="16"/>
  <c r="V2128" i="16"/>
  <c r="V2122" i="16"/>
  <c r="E2122" i="16" s="1"/>
  <c r="X2122" i="16" s="1"/>
  <c r="G2119" i="16"/>
  <c r="H2119" i="16"/>
  <c r="I2119" i="16"/>
  <c r="F2119" i="16"/>
  <c r="E2119" i="16"/>
  <c r="X2119" i="16" s="1"/>
  <c r="AB2418" i="16"/>
  <c r="V2418" i="16"/>
  <c r="V2402" i="16"/>
  <c r="AB2402" i="16"/>
  <c r="V2390" i="16"/>
  <c r="J2390" i="16" s="1"/>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E1610" i="16" s="1"/>
  <c r="X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E1189" i="16" s="1"/>
  <c r="X1189" i="16" s="1"/>
  <c r="AB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927" i="16"/>
  <c r="G561" i="16"/>
  <c r="H113" i="16"/>
  <c r="R2384" i="16"/>
  <c r="E1363" i="16"/>
  <c r="X1363" i="16" s="1"/>
  <c r="F177" i="16"/>
  <c r="I489" i="16"/>
  <c r="G365" i="16"/>
  <c r="I205" i="16"/>
  <c r="G1912" i="16"/>
  <c r="G513" i="16"/>
  <c r="J197" i="16"/>
  <c r="R277" i="16"/>
  <c r="J1017" i="16"/>
  <c r="H661" i="16"/>
  <c r="E104" i="16"/>
  <c r="X104" i="16" s="1"/>
  <c r="F213" i="16"/>
  <c r="I345" i="16"/>
  <c r="I341" i="16"/>
  <c r="H281" i="16"/>
  <c r="F485" i="16"/>
  <c r="G829" i="16"/>
  <c r="H337" i="16"/>
  <c r="H257" i="16"/>
  <c r="E1413" i="16"/>
  <c r="X1413" i="16" s="1"/>
  <c r="R99" i="16"/>
  <c r="F373" i="16"/>
  <c r="J489" i="16"/>
  <c r="E469" i="16"/>
  <c r="X469" i="16" s="1"/>
  <c r="E177" i="16"/>
  <c r="X177" i="16" s="1"/>
  <c r="F163" i="16"/>
  <c r="AB875" i="16"/>
  <c r="V2168" i="16"/>
  <c r="AB2168" i="16"/>
  <c r="V2152" i="16"/>
  <c r="AB2152" i="16"/>
  <c r="V2142" i="16"/>
  <c r="F2142" i="16" s="1"/>
  <c r="AB2142" i="16"/>
  <c r="V2139" i="16"/>
  <c r="G2139" i="16" s="1"/>
  <c r="AB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E2226" i="16" s="1"/>
  <c r="X2226" i="16" s="1"/>
  <c r="V2223" i="16"/>
  <c r="AB2223" i="16"/>
  <c r="V2210" i="16"/>
  <c r="AB2210" i="16"/>
  <c r="V2207" i="16"/>
  <c r="AB2207" i="16"/>
  <c r="V2198" i="16"/>
  <c r="AB2198" i="16"/>
  <c r="V2195" i="16"/>
  <c r="G2195" i="16"/>
  <c r="V2192" i="16"/>
  <c r="I2192" i="16" s="1"/>
  <c r="V2186" i="16"/>
  <c r="R2186" i="16" s="1"/>
  <c r="V2098" i="16"/>
  <c r="R2098" i="16" s="1"/>
  <c r="AB2098" i="16"/>
  <c r="V2082" i="16"/>
  <c r="R2082" i="16" s="1"/>
  <c r="AB2082" i="16"/>
  <c r="V2070" i="16"/>
  <c r="AB2070" i="16"/>
  <c r="V2064" i="16"/>
  <c r="I2064" i="16" s="1"/>
  <c r="V2058" i="16"/>
  <c r="J2058" i="16" s="1"/>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s="1"/>
  <c r="AB2051" i="16"/>
  <c r="V1960" i="16"/>
  <c r="AB1960" i="16"/>
  <c r="V1950" i="16"/>
  <c r="I1950" i="16" s="1"/>
  <c r="AB1950" i="16"/>
  <c r="V1947" i="16"/>
  <c r="G1947" i="16"/>
  <c r="AB1947" i="16"/>
  <c r="V1926" i="16"/>
  <c r="AB1926" i="16"/>
  <c r="V1923" i="16"/>
  <c r="G1923" i="16" s="1"/>
  <c r="AB1842" i="16"/>
  <c r="V1842" i="16"/>
  <c r="H1842" i="16" s="1"/>
  <c r="V1796" i="16"/>
  <c r="F1796" i="16" s="1"/>
  <c r="AB1796" i="16"/>
  <c r="V1793" i="16"/>
  <c r="F1793" i="16" s="1"/>
  <c r="AB1793" i="16"/>
  <c r="V1784" i="16"/>
  <c r="AB1784" i="16"/>
  <c r="V1769" i="16"/>
  <c r="J1769" i="16" s="1"/>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R1789" i="16" s="1"/>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E1559" i="16" s="1"/>
  <c r="X1559" i="16" s="1"/>
  <c r="AB1559" i="16"/>
  <c r="V1527" i="16"/>
  <c r="G1527" i="16" s="1"/>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G2218" i="16"/>
  <c r="F2218" i="16"/>
  <c r="J2210" i="16"/>
  <c r="G2210" i="16"/>
  <c r="H2202" i="16"/>
  <c r="I2202" i="16"/>
  <c r="E2202" i="16"/>
  <c r="X2202" i="16" s="1"/>
  <c r="F2186" i="16"/>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H1789" i="16"/>
  <c r="J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J919" i="16"/>
  <c r="F835" i="16"/>
  <c r="G302" i="16"/>
  <c r="J206" i="16"/>
  <c r="H390" i="16"/>
  <c r="J575" i="16"/>
  <c r="I1541" i="16"/>
  <c r="I951" i="16"/>
  <c r="E911" i="16"/>
  <c r="X911" i="16" s="1"/>
  <c r="I2226"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E721" i="16"/>
  <c r="X721" i="16" s="1"/>
  <c r="R1001" i="16"/>
  <c r="I645" i="16"/>
  <c r="R625" i="16"/>
  <c r="G118" i="16"/>
  <c r="I969" i="16"/>
  <c r="H761" i="16"/>
  <c r="J105" i="16"/>
  <c r="E649" i="16"/>
  <c r="X649" i="16" s="1"/>
  <c r="J703" i="16"/>
  <c r="E637" i="16"/>
  <c r="X637" i="16" s="1"/>
  <c r="E1049" i="16"/>
  <c r="X1049" i="16" s="1"/>
  <c r="J514" i="16"/>
  <c r="I739" i="16"/>
  <c r="R1013"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J845" i="16"/>
  <c r="J1677" i="16"/>
  <c r="H621" i="16"/>
  <c r="J861" i="16"/>
  <c r="H681" i="16"/>
  <c r="E781" i="16"/>
  <c r="X781" i="16" s="1"/>
  <c r="G923" i="16"/>
  <c r="G1177" i="16"/>
  <c r="J1339" i="16"/>
  <c r="H1661" i="16"/>
  <c r="G1557" i="16"/>
  <c r="J979" i="16"/>
  <c r="H1453" i="16"/>
  <c r="I1861" i="16"/>
  <c r="I2005" i="16"/>
  <c r="H581" i="16"/>
  <c r="E641" i="16"/>
  <c r="X641" i="16" s="1"/>
  <c r="F617"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F881" i="16"/>
  <c r="J2005" i="16"/>
  <c r="I2021"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E2118" i="16"/>
  <c r="X2118" i="16" s="1"/>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E2398" i="16"/>
  <c r="X2398" i="16" s="1"/>
  <c r="G436" i="16"/>
  <c r="G308" i="16"/>
  <c r="J884" i="16"/>
  <c r="E153" i="16"/>
  <c r="X153" i="16" s="1"/>
  <c r="R1414" i="16"/>
  <c r="F153" i="16"/>
  <c r="J139" i="16"/>
  <c r="F1414" i="16"/>
  <c r="E1185" i="16"/>
  <c r="X1185" i="16" s="1"/>
  <c r="F846" i="16"/>
  <c r="E1761" i="16"/>
  <c r="X1761" i="16" s="1"/>
  <c r="G1553" i="16"/>
  <c r="R884" i="16"/>
  <c r="G520" i="16"/>
  <c r="F1433" i="16"/>
  <c r="H2406" i="16"/>
  <c r="R1002" i="16"/>
  <c r="I1521" i="16"/>
  <c r="E1398" i="16"/>
  <c r="X1398" i="16" s="1"/>
  <c r="I1705" i="16"/>
  <c r="J468" i="16"/>
  <c r="E552" i="16"/>
  <c r="X552" i="16" s="1"/>
  <c r="I1673" i="16"/>
  <c r="J1961" i="16"/>
  <c r="F396" i="16"/>
  <c r="H1617" i="16"/>
  <c r="I139" i="16"/>
  <c r="J336" i="16"/>
  <c r="J900"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R1721" i="16"/>
  <c r="I1157" i="16"/>
  <c r="E588" i="16"/>
  <c r="X588" i="16" s="1"/>
  <c r="G1197" i="16"/>
  <c r="I1060"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I157" i="16"/>
  <c r="R1269" i="16"/>
  <c r="F1577" i="16"/>
  <c r="E1857" i="16"/>
  <c r="X1857" i="16" s="1"/>
  <c r="J1369" i="16"/>
  <c r="J1085" i="16"/>
  <c r="I1961" i="16"/>
  <c r="E2017" i="16"/>
  <c r="X2017" i="16" s="1"/>
  <c r="R1817" i="16"/>
  <c r="R1169" i="16"/>
  <c r="I121" i="16"/>
  <c r="J107"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61" i="16"/>
  <c r="X461" i="16" s="1"/>
  <c r="E201" i="16"/>
  <c r="X201" i="16" s="1"/>
  <c r="G164" i="16"/>
  <c r="E155" i="16"/>
  <c r="X155" i="16" s="1"/>
  <c r="X457" i="16"/>
  <c r="X363" i="16"/>
  <c r="X268" i="16"/>
  <c r="X564" i="16"/>
  <c r="X572" i="16"/>
  <c r="X351" i="16"/>
  <c r="X479" i="16"/>
  <c r="X291" i="16"/>
  <c r="X263" i="16"/>
  <c r="X145" i="16"/>
  <c r="X511" i="16"/>
  <c r="X471" i="16"/>
  <c r="X359" i="16"/>
  <c r="X267" i="16"/>
  <c r="X467" i="16"/>
  <c r="X395" i="16"/>
  <c r="X383" i="16"/>
  <c r="X259" i="16"/>
  <c r="X495" i="16"/>
  <c r="X459" i="16"/>
  <c r="X443" i="16"/>
  <c r="X431" i="16"/>
  <c r="X251" i="16"/>
  <c r="X424" i="16"/>
  <c r="X571" i="16"/>
  <c r="X108" i="16"/>
  <c r="X547" i="16"/>
  <c r="X539" i="16"/>
  <c r="X413" i="16"/>
  <c r="X355" i="16"/>
  <c r="X535" i="16"/>
  <c r="X527" i="16"/>
  <c r="X555" i="16"/>
  <c r="X400" i="16"/>
  <c r="X252" i="16"/>
  <c r="X238" i="16"/>
  <c r="X543" i="16"/>
  <c r="X279" i="16"/>
  <c r="X532" i="16"/>
  <c r="X448" i="16"/>
  <c r="X231" i="16"/>
  <c r="X451" i="16"/>
  <c r="X412" i="16"/>
  <c r="X371" i="16"/>
  <c r="X567" i="16"/>
  <c r="X331" i="16"/>
  <c r="X325" i="16"/>
  <c r="X335" i="16"/>
  <c r="X239"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425" i="16"/>
  <c r="X455" i="16"/>
  <c r="X379" i="16"/>
  <c r="X435" i="16"/>
  <c r="X297" i="16"/>
  <c r="X499" i="16"/>
  <c r="X559" i="16"/>
  <c r="X483" i="16"/>
  <c r="X327" i="16"/>
  <c r="X299" i="16"/>
  <c r="X531" i="16"/>
  <c r="X503" i="16"/>
  <c r="X487" i="16"/>
  <c r="X387" i="16"/>
  <c r="X353" i="16"/>
  <c r="X235" i="16"/>
  <c r="X247" i="16"/>
  <c r="X501" i="16"/>
  <c r="X319" i="16"/>
  <c r="X304" i="16"/>
  <c r="X392" i="16"/>
  <c r="X101" i="16"/>
  <c r="X307" i="16"/>
  <c r="X185" i="16"/>
  <c r="X91" i="16"/>
  <c r="X317" i="16"/>
  <c r="X411" i="16"/>
  <c r="X347" i="16"/>
  <c r="X273" i="16"/>
  <c r="X339" i="16"/>
  <c r="X343" i="16"/>
  <c r="X507" i="16"/>
  <c r="X523" i="16"/>
  <c r="X563" i="16"/>
  <c r="X195" i="16"/>
  <c r="X183"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568" i="16"/>
  <c r="X142" i="16"/>
  <c r="X292" i="16"/>
  <c r="X364" i="16"/>
  <c r="X199" i="16"/>
  <c r="X203" i="16"/>
  <c r="X139" i="16"/>
  <c r="X191" i="16"/>
  <c r="X560" i="16"/>
  <c r="X441" i="16"/>
  <c r="X271" i="16"/>
  <c r="X367" i="16"/>
  <c r="X197" i="16"/>
  <c r="X207" i="16"/>
  <c r="X129" i="16"/>
  <c r="X107" i="16"/>
  <c r="X444" i="16"/>
  <c r="X266" i="16"/>
  <c r="X551" i="16"/>
  <c r="X275" i="16"/>
  <c r="X545" i="16"/>
  <c r="X179" i="16"/>
  <c r="X217" i="16"/>
  <c r="X374" i="16"/>
  <c r="X165" i="16"/>
  <c r="X211" i="16"/>
  <c r="X215" i="16"/>
  <c r="X110" i="16"/>
  <c r="X154" i="16"/>
  <c r="X232"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G1334" i="16"/>
  <c r="I192" i="16"/>
  <c r="H1374" i="16"/>
  <c r="H816" i="16"/>
  <c r="F498" i="16"/>
  <c r="J1374" i="16"/>
  <c r="J906" i="16"/>
  <c r="H428" i="16"/>
  <c r="H364" i="16"/>
  <c r="R268" i="16"/>
  <c r="F124" i="16"/>
  <c r="E124" i="16"/>
  <c r="J2434"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I326" i="16"/>
  <c r="H854" i="16"/>
  <c r="F1302" i="16"/>
  <c r="J2400" i="16"/>
  <c r="E1076" i="16"/>
  <c r="X1076" i="16" s="1"/>
  <c r="E1464" i="16"/>
  <c r="X1464" i="16" s="1"/>
  <c r="J1358" i="16"/>
  <c r="G202" i="16"/>
  <c r="I556" i="16"/>
  <c r="R2300" i="16"/>
  <c r="F1622" i="16"/>
  <c r="J1204" i="16"/>
  <c r="I900" i="16"/>
  <c r="H804" i="16"/>
  <c r="E436" i="16"/>
  <c r="E456" i="16"/>
  <c r="E380"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H1290" i="16"/>
  <c r="J1856" i="16"/>
  <c r="G1598" i="16"/>
  <c r="R1612" i="16"/>
  <c r="F1782" i="16"/>
  <c r="J1978" i="16"/>
  <c r="G2178" i="16"/>
  <c r="H296" i="16"/>
  <c r="R1148" i="16"/>
  <c r="J1140" i="16"/>
  <c r="R1740" i="16"/>
  <c r="G2324" i="16"/>
  <c r="H1912" i="16"/>
  <c r="F1832"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F1094" i="16"/>
  <c r="I1202" i="16"/>
  <c r="R1586" i="16"/>
  <c r="H2450" i="16"/>
  <c r="H1700" i="16"/>
  <c r="R1958" i="16"/>
  <c r="I2120" i="16"/>
  <c r="J1850" i="16"/>
  <c r="J2006" i="16"/>
  <c r="F2454" i="16"/>
  <c r="J526" i="16"/>
  <c r="H1404" i="16"/>
  <c r="F1816" i="16"/>
  <c r="J342" i="16"/>
  <c r="I11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J1156" i="16"/>
  <c r="E1142" i="16"/>
  <c r="X1142" i="16" s="1"/>
  <c r="J1142" i="16"/>
  <c r="F1142" i="16"/>
  <c r="I1142" i="16"/>
  <c r="R1142"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064" i="16"/>
  <c r="J908" i="16"/>
  <c r="J840" i="16"/>
  <c r="H840" i="16"/>
  <c r="R682" i="16"/>
  <c r="R1604" i="16"/>
  <c r="G1524" i="16"/>
  <c r="I1440" i="16"/>
  <c r="I1092" i="16"/>
  <c r="J1054" i="16"/>
  <c r="I1004" i="16"/>
  <c r="J2350" i="16"/>
  <c r="E2086" i="16"/>
  <c r="X2086" i="16" s="1"/>
  <c r="I2086" i="16"/>
  <c r="E1372" i="16"/>
  <c r="X1372" i="16" s="1"/>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150" i="16"/>
  <c r="H1462" i="16"/>
  <c r="R1402" i="16"/>
  <c r="J1062" i="16"/>
  <c r="F804" i="16"/>
  <c r="I736" i="16"/>
  <c r="H708" i="16"/>
  <c r="I708" i="16"/>
  <c r="F660" i="16"/>
  <c r="E1220" i="16"/>
  <c r="X1220" i="16" s="1"/>
  <c r="E492" i="16"/>
  <c r="I402" i="16"/>
  <c r="I330" i="16"/>
  <c r="H302" i="16"/>
  <c r="R250" i="16"/>
  <c r="J238" i="16"/>
  <c r="H224" i="16"/>
  <c r="F522" i="16"/>
  <c r="H358" i="16"/>
  <c r="J202"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R1330" i="16"/>
  <c r="G1390" i="16"/>
  <c r="I1334" i="16"/>
  <c r="J292" i="16"/>
  <c r="G1374" i="16"/>
  <c r="F452" i="16"/>
  <c r="E498" i="16"/>
  <c r="E906" i="16"/>
  <c r="X906" i="16" s="1"/>
  <c r="G428" i="16"/>
  <c r="F268" i="16"/>
  <c r="H2434" i="16"/>
  <c r="I2434" i="16"/>
  <c r="R384" i="16"/>
  <c r="J456" i="16"/>
  <c r="J2246" i="16"/>
  <c r="G456" i="16"/>
  <c r="I508" i="16"/>
  <c r="G2398" i="16"/>
  <c r="R1418" i="16"/>
  <c r="R854" i="16"/>
  <c r="G418" i="16"/>
  <c r="G396" i="16"/>
  <c r="J370"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R826" i="16"/>
  <c r="R1842" i="16"/>
  <c r="R518" i="16"/>
  <c r="H176" i="16"/>
  <c r="F2224" i="16"/>
  <c r="G788" i="16"/>
  <c r="G648"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F2244" i="16"/>
  <c r="H1458" i="16"/>
  <c r="J2318" i="16"/>
  <c r="F2446" i="16"/>
  <c r="H1948" i="16"/>
  <c r="J1590" i="16"/>
  <c r="E182" i="16"/>
  <c r="F198" i="16"/>
  <c r="E248" i="16"/>
  <c r="G1530" i="16"/>
  <c r="E612" i="16"/>
  <c r="X612" i="16" s="1"/>
  <c r="H612" i="16"/>
  <c r="G1640" i="16"/>
  <c r="F1656" i="16"/>
  <c r="F2490" i="16"/>
  <c r="G1542" i="16"/>
  <c r="G1028"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54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I2224" i="16"/>
  <c r="R288" i="16"/>
  <c r="E166" i="16"/>
  <c r="E2188" i="16"/>
  <c r="X2188" i="16" s="1"/>
  <c r="H1172" i="16"/>
  <c r="R98" i="16"/>
  <c r="H458" i="16"/>
  <c r="E86" i="16"/>
  <c r="F314" i="16"/>
  <c r="J780" i="16"/>
  <c r="H1724" i="16"/>
  <c r="D49" i="4"/>
  <c r="D43" i="4"/>
  <c r="G61" i="4"/>
  <c r="G68" i="4"/>
  <c r="G49" i="4"/>
  <c r="G31" i="4"/>
  <c r="D61" i="4"/>
  <c r="B63" i="4"/>
  <c r="A46" i="10" s="1"/>
  <c r="G55" i="4"/>
  <c r="B45" i="4"/>
  <c r="A31" i="10" s="1"/>
  <c r="G37" i="4"/>
  <c r="D68" i="4"/>
  <c r="D31" i="4"/>
  <c r="A17" i="10"/>
  <c r="B34" i="4"/>
  <c r="A22" i="10" s="1"/>
  <c r="D35" i="10"/>
  <c r="C35" i="10"/>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B35" i="4" l="1"/>
  <c r="A23" i="10" s="1"/>
  <c r="B8" i="16"/>
  <c r="B12" i="16"/>
  <c r="B16" i="16"/>
  <c r="B20" i="16"/>
  <c r="B24" i="16"/>
  <c r="B28" i="16"/>
  <c r="B32" i="16"/>
  <c r="B36" i="16"/>
  <c r="B40" i="16"/>
  <c r="B44" i="16"/>
  <c r="B48" i="16"/>
  <c r="B52" i="16"/>
  <c r="B56" i="16"/>
  <c r="B60" i="16"/>
  <c r="B64" i="16"/>
  <c r="B68" i="16"/>
  <c r="B72" i="16"/>
  <c r="B76" i="16"/>
  <c r="B80" i="16"/>
  <c r="B84" i="16"/>
  <c r="B14" i="16"/>
  <c r="B30" i="16"/>
  <c r="B50" i="16"/>
  <c r="B74" i="16"/>
  <c r="C14" i="16"/>
  <c r="C42" i="16"/>
  <c r="C70" i="16"/>
  <c r="C82" i="16"/>
  <c r="B19" i="16"/>
  <c r="B23" i="16"/>
  <c r="B39" i="16"/>
  <c r="B55" i="16"/>
  <c r="B79" i="16"/>
  <c r="C19" i="16"/>
  <c r="C43" i="16"/>
  <c r="C71" i="16"/>
  <c r="C8" i="16"/>
  <c r="C12" i="16"/>
  <c r="C16" i="16"/>
  <c r="C20" i="16"/>
  <c r="C24" i="16"/>
  <c r="C28" i="16"/>
  <c r="C32" i="16"/>
  <c r="C36" i="16"/>
  <c r="C40" i="16"/>
  <c r="C44" i="16"/>
  <c r="C48" i="16"/>
  <c r="C52" i="16"/>
  <c r="C56" i="16"/>
  <c r="C60" i="16"/>
  <c r="C64" i="16"/>
  <c r="C68" i="16"/>
  <c r="C72" i="16"/>
  <c r="C76" i="16"/>
  <c r="C80" i="16"/>
  <c r="C84" i="16"/>
  <c r="B18" i="16"/>
  <c r="B22" i="16"/>
  <c r="B34" i="16"/>
  <c r="B46" i="16"/>
  <c r="B62" i="16"/>
  <c r="B70" i="16"/>
  <c r="C6" i="16"/>
  <c r="C26" i="16"/>
  <c r="C34" i="16"/>
  <c r="C50" i="16"/>
  <c r="C58" i="16"/>
  <c r="C74" i="16"/>
  <c r="B11" i="16"/>
  <c r="B35" i="16"/>
  <c r="B47" i="16"/>
  <c r="B67" i="16"/>
  <c r="B75" i="16"/>
  <c r="C11" i="16"/>
  <c r="C27" i="16"/>
  <c r="C39" i="16"/>
  <c r="C55" i="16"/>
  <c r="C67" i="16"/>
  <c r="C79" i="16"/>
  <c r="V79" i="16" s="1"/>
  <c r="J79" i="16" s="1"/>
  <c r="B5" i="16"/>
  <c r="B9" i="16"/>
  <c r="B13" i="16"/>
  <c r="B17" i="16"/>
  <c r="B21" i="16"/>
  <c r="B25" i="16"/>
  <c r="B29" i="16"/>
  <c r="B33" i="16"/>
  <c r="B37" i="16"/>
  <c r="B41" i="16"/>
  <c r="B45" i="16"/>
  <c r="B49" i="16"/>
  <c r="B53" i="16"/>
  <c r="B57" i="16"/>
  <c r="B61" i="16"/>
  <c r="B65" i="16"/>
  <c r="B69" i="16"/>
  <c r="B73" i="16"/>
  <c r="B77" i="16"/>
  <c r="B81" i="16"/>
  <c r="B6" i="16"/>
  <c r="B38" i="16"/>
  <c r="B58" i="16"/>
  <c r="B82" i="16"/>
  <c r="C18" i="16"/>
  <c r="C46" i="16"/>
  <c r="C66" i="16"/>
  <c r="B15" i="16"/>
  <c r="B31" i="16"/>
  <c r="B43" i="16"/>
  <c r="B63" i="16"/>
  <c r="B83" i="16"/>
  <c r="C15" i="16"/>
  <c r="C47" i="16"/>
  <c r="C63" i="16"/>
  <c r="C5" i="16"/>
  <c r="C9" i="16"/>
  <c r="C13" i="16"/>
  <c r="C17" i="16"/>
  <c r="C21" i="16"/>
  <c r="C25" i="16"/>
  <c r="C29" i="16"/>
  <c r="C33" i="16"/>
  <c r="C37" i="16"/>
  <c r="C41" i="16"/>
  <c r="C45" i="16"/>
  <c r="C49" i="16"/>
  <c r="C53" i="16"/>
  <c r="C57" i="16"/>
  <c r="C61" i="16"/>
  <c r="C65" i="16"/>
  <c r="C69" i="16"/>
  <c r="C73" i="16"/>
  <c r="C77" i="16"/>
  <c r="C81" i="16"/>
  <c r="B10" i="16"/>
  <c r="B26" i="16"/>
  <c r="B42" i="16"/>
  <c r="B54" i="16"/>
  <c r="B66" i="16"/>
  <c r="B78" i="16"/>
  <c r="C10" i="16"/>
  <c r="C22" i="16"/>
  <c r="V22" i="16" s="1"/>
  <c r="C30" i="16"/>
  <c r="C38" i="16"/>
  <c r="C54" i="16"/>
  <c r="C62" i="16"/>
  <c r="C78" i="16"/>
  <c r="B7" i="16"/>
  <c r="B27" i="16"/>
  <c r="B51" i="16"/>
  <c r="B59" i="16"/>
  <c r="B71" i="16"/>
  <c r="C7" i="16"/>
  <c r="C23" i="16"/>
  <c r="C31" i="16"/>
  <c r="C35" i="16"/>
  <c r="C51" i="16"/>
  <c r="C59" i="16"/>
  <c r="C75" i="16"/>
  <c r="C83" i="16"/>
  <c r="C42" i="10"/>
  <c r="C47" i="10"/>
  <c r="C46" i="10"/>
  <c r="C38" i="10"/>
  <c r="C48" i="10"/>
  <c r="C37" i="10"/>
  <c r="C32" i="10"/>
  <c r="C22" i="10"/>
  <c r="C41" i="10"/>
  <c r="C30" i="10"/>
  <c r="C10" i="10"/>
  <c r="C12" i="10"/>
  <c r="C7" i="10"/>
  <c r="C8" i="10"/>
  <c r="B33" i="4"/>
  <c r="A21" i="10" s="1"/>
  <c r="B56" i="4"/>
  <c r="A40" i="10" s="1"/>
  <c r="B59" i="4"/>
  <c r="A43" i="10" s="1"/>
  <c r="A15" i="10"/>
  <c r="B62" i="4"/>
  <c r="A45" i="10" s="1"/>
  <c r="B47" i="4"/>
  <c r="A33" i="10" s="1"/>
  <c r="B52" i="4"/>
  <c r="A37" i="10" s="1"/>
  <c r="B46" i="4"/>
  <c r="A32" i="10" s="1"/>
  <c r="B64" i="4"/>
  <c r="A47" i="10" s="1"/>
  <c r="A27" i="10"/>
  <c r="B65" i="4"/>
  <c r="A48" i="10" s="1"/>
  <c r="A25" i="10"/>
  <c r="B50" i="4"/>
  <c r="A35" i="10" s="1"/>
  <c r="B53" i="4"/>
  <c r="A38" i="10" s="1"/>
  <c r="J1793" i="16"/>
  <c r="E1793" i="16"/>
  <c r="X1793" i="16" s="1"/>
  <c r="R1610" i="16"/>
  <c r="H1610" i="16"/>
  <c r="E1789" i="16"/>
  <c r="X1789" i="16" s="1"/>
  <c r="E2186" i="16"/>
  <c r="X2186" i="16" s="1"/>
  <c r="G1789" i="16"/>
  <c r="J2501" i="16"/>
  <c r="E2501" i="16"/>
  <c r="X2501" i="16" s="1"/>
  <c r="R2501" i="16"/>
  <c r="C33" i="10"/>
  <c r="I1234" i="16"/>
  <c r="R1210" i="16"/>
  <c r="I1146" i="16"/>
  <c r="E1034" i="16"/>
  <c r="X1034" i="16" s="1"/>
  <c r="R1138" i="16"/>
  <c r="H1156" i="16"/>
  <c r="H1234" i="16"/>
  <c r="F1346" i="16"/>
  <c r="I1082" i="16"/>
  <c r="R1226" i="16"/>
  <c r="H2355" i="16"/>
  <c r="R1793" i="16"/>
  <c r="E2354" i="16"/>
  <c r="X2354" i="16" s="1"/>
  <c r="G1610" i="16"/>
  <c r="E1970" i="16"/>
  <c r="X1970" i="16" s="1"/>
  <c r="G1189" i="16"/>
  <c r="I2503" i="16"/>
  <c r="E2503" i="16"/>
  <c r="X2503" i="16" s="1"/>
  <c r="R2503" i="16"/>
  <c r="H61" i="10"/>
  <c r="D61" i="10" s="1"/>
  <c r="C2" i="10"/>
  <c r="C43" i="10"/>
  <c r="H1138" i="16"/>
  <c r="R1034" i="16"/>
  <c r="F1082" i="16"/>
  <c r="J1226" i="16"/>
  <c r="I1290" i="16"/>
  <c r="I2355" i="16"/>
  <c r="R1769" i="16"/>
  <c r="F1364" i="16"/>
  <c r="F1789" i="16"/>
  <c r="E2442" i="16"/>
  <c r="X2442" i="16" s="1"/>
  <c r="D17" i="10"/>
  <c r="K64" i="10"/>
  <c r="C64" i="10" s="1"/>
  <c r="F55" i="10"/>
  <c r="H55" i="10" s="1"/>
  <c r="D55" i="10" s="1"/>
  <c r="F56" i="10"/>
  <c r="H56" i="10" s="1"/>
  <c r="D56" i="10" s="1"/>
  <c r="F60" i="10"/>
  <c r="H60" i="10" s="1"/>
  <c r="F59" i="10"/>
  <c r="H59" i="10" s="1"/>
  <c r="F58" i="10"/>
  <c r="H58" i="10" s="1"/>
  <c r="D58" i="10" s="1"/>
  <c r="F53" i="10"/>
  <c r="H53" i="10" s="1"/>
  <c r="D53" i="10" s="1"/>
  <c r="H50" i="10"/>
  <c r="D50" i="10" s="1"/>
  <c r="F51" i="10"/>
  <c r="F54" i="10"/>
  <c r="H54" i="10" s="1"/>
  <c r="R1319" i="16"/>
  <c r="H1319" i="16"/>
  <c r="I1319" i="16"/>
  <c r="G1319" i="16"/>
  <c r="F1319" i="16"/>
  <c r="J1319" i="16"/>
  <c r="C45"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524" i="16"/>
  <c r="X166" i="16"/>
  <c r="X518" i="16"/>
  <c r="X156" i="16"/>
  <c r="X248" i="16"/>
  <c r="X194" i="16"/>
  <c r="X240" i="16"/>
  <c r="X566" i="16"/>
  <c r="X446" i="16"/>
  <c r="X492" i="16"/>
  <c r="X452" i="16"/>
  <c r="X482" i="16"/>
  <c r="X208" i="16"/>
  <c r="X92" i="16"/>
  <c r="X120" i="16"/>
  <c r="X146" i="16"/>
  <c r="X300" i="16"/>
  <c r="X420" i="16"/>
  <c r="X458" i="16"/>
  <c r="X496" i="16"/>
  <c r="X528" i="16"/>
  <c r="X380" i="16"/>
  <c r="X278" i="16"/>
  <c r="X256" i="16"/>
  <c r="X100" i="16"/>
  <c r="X174" i="16"/>
  <c r="X196" i="16"/>
  <c r="X258" i="16"/>
  <c r="X260" i="16"/>
  <c r="X286" i="16"/>
  <c r="X294" i="16"/>
  <c r="X322" i="16"/>
  <c r="X372" i="16"/>
  <c r="X404" i="16"/>
  <c r="X408" i="16"/>
  <c r="X472" i="16"/>
  <c r="X500" i="16"/>
  <c r="X526" i="16"/>
  <c r="X242" i="16"/>
  <c r="X338" i="16"/>
  <c r="X350" i="16"/>
  <c r="X502" i="16"/>
  <c r="X514" i="16"/>
  <c r="X456" i="16"/>
  <c r="X230" i="16"/>
  <c r="X244" i="16"/>
  <c r="X124" i="16"/>
  <c r="X302"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336" i="16"/>
  <c r="X98" i="16"/>
  <c r="X132" i="16"/>
  <c r="X172" i="16"/>
  <c r="X188" i="16"/>
  <c r="X220" i="16"/>
  <c r="X236" i="16"/>
  <c r="X288" i="16"/>
  <c r="X298" i="16"/>
  <c r="X328" i="16"/>
  <c r="X378" i="16"/>
  <c r="X382" i="16"/>
  <c r="X540" i="16"/>
  <c r="X158" i="16"/>
  <c r="X546" i="16"/>
  <c r="X312" i="16"/>
  <c r="X282" i="16"/>
  <c r="X306" i="16"/>
  <c r="X162" i="16"/>
  <c r="X186" i="16"/>
  <c r="X190" i="16"/>
  <c r="X200" i="16"/>
  <c r="X210" i="16"/>
  <c r="X214" i="16"/>
  <c r="X222" i="16"/>
  <c r="X276" i="16"/>
  <c r="X326" i="16"/>
  <c r="X342" i="16"/>
  <c r="X346" i="16"/>
  <c r="X348" i="16"/>
  <c r="X356" i="16"/>
  <c r="X440" i="16"/>
  <c r="X228" i="16"/>
  <c r="X96" i="16"/>
  <c r="X548" i="16"/>
  <c r="X246" i="16"/>
  <c r="X506" i="16"/>
  <c r="X16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556" i="16"/>
  <c r="X478" i="16"/>
  <c r="X460" i="16"/>
  <c r="X436" i="16"/>
  <c r="X450" i="16"/>
  <c r="X438" i="16"/>
  <c r="X522" i="16"/>
  <c r="X234" i="16"/>
  <c r="X340"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C61" i="10" l="1"/>
  <c r="V31" i="16"/>
  <c r="G31" i="16" s="1"/>
  <c r="F79" i="16"/>
  <c r="V74" i="16"/>
  <c r="G74" i="16" s="1"/>
  <c r="V55" i="16"/>
  <c r="R55" i="16" s="1"/>
  <c r="V23" i="16"/>
  <c r="R31" i="16"/>
  <c r="AB82" i="16"/>
  <c r="V6" i="16"/>
  <c r="AB25" i="16"/>
  <c r="V83" i="16"/>
  <c r="AB71" i="16"/>
  <c r="V38" i="16"/>
  <c r="AB26" i="16"/>
  <c r="V57" i="16"/>
  <c r="G57" i="16" s="1"/>
  <c r="V25" i="16"/>
  <c r="G25" i="16" s="1"/>
  <c r="V15" i="16"/>
  <c r="V18" i="16"/>
  <c r="G18" i="16" s="1"/>
  <c r="AB69" i="16"/>
  <c r="AB37" i="16"/>
  <c r="AB5" i="16"/>
  <c r="AK5" i="16" s="1"/>
  <c r="AB67" i="16"/>
  <c r="V26" i="16"/>
  <c r="G26" i="16" s="1"/>
  <c r="V84" i="16"/>
  <c r="G84" i="16" s="1"/>
  <c r="V52" i="16"/>
  <c r="G52" i="16" s="1"/>
  <c r="V20" i="16"/>
  <c r="G20" i="16" s="1"/>
  <c r="AB55" i="16"/>
  <c r="AB74" i="16"/>
  <c r="AB68" i="16"/>
  <c r="AB36" i="16"/>
  <c r="AB32" i="16"/>
  <c r="AB59" i="16"/>
  <c r="AB83" i="16"/>
  <c r="AB33" i="16"/>
  <c r="V16" i="16"/>
  <c r="AB39" i="16"/>
  <c r="AB50" i="16"/>
  <c r="AB64" i="16"/>
  <c r="H55" i="16"/>
  <c r="G79" i="16"/>
  <c r="V59" i="16"/>
  <c r="G59" i="16" s="1"/>
  <c r="AB51" i="16"/>
  <c r="G22" i="16"/>
  <c r="F22" i="16"/>
  <c r="R22" i="16"/>
  <c r="H22" i="16"/>
  <c r="I22" i="16"/>
  <c r="J22" i="16"/>
  <c r="E22" i="16"/>
  <c r="X22" i="16" s="1"/>
  <c r="V81" i="16"/>
  <c r="V49" i="16"/>
  <c r="G49" i="16" s="1"/>
  <c r="V17" i="16"/>
  <c r="G17" i="16" s="1"/>
  <c r="AB63" i="16"/>
  <c r="AB58" i="16"/>
  <c r="AB61" i="16"/>
  <c r="AB29" i="16"/>
  <c r="V67" i="16"/>
  <c r="G67" i="16" s="1"/>
  <c r="AB35" i="16"/>
  <c r="AB70" i="16"/>
  <c r="V76" i="16"/>
  <c r="G76" i="16" s="1"/>
  <c r="V44" i="16"/>
  <c r="G44" i="16" s="1"/>
  <c r="V12" i="16"/>
  <c r="G12" i="16"/>
  <c r="AB23" i="16"/>
  <c r="AB30" i="16"/>
  <c r="AB60" i="16"/>
  <c r="AB28" i="16"/>
  <c r="AB24" i="16"/>
  <c r="V53" i="16"/>
  <c r="G53" i="16" s="1"/>
  <c r="V80" i="16"/>
  <c r="I79" i="16"/>
  <c r="AB27" i="16"/>
  <c r="V13" i="16"/>
  <c r="G13" i="16" s="1"/>
  <c r="AB11" i="16"/>
  <c r="AB19" i="16"/>
  <c r="E79" i="16"/>
  <c r="X79" i="16" s="1"/>
  <c r="V35" i="16"/>
  <c r="G35" i="16" s="1"/>
  <c r="AB7" i="16"/>
  <c r="AB78" i="16"/>
  <c r="V73" i="16"/>
  <c r="G73" i="16" s="1"/>
  <c r="V41" i="16"/>
  <c r="G41" i="16" s="1"/>
  <c r="V9" i="16"/>
  <c r="G9" i="16" s="1"/>
  <c r="AB31" i="16"/>
  <c r="AB6" i="16"/>
  <c r="AB53" i="16"/>
  <c r="AB21" i="16"/>
  <c r="V39" i="16"/>
  <c r="E74" i="16"/>
  <c r="X74" i="16" s="1"/>
  <c r="AB46" i="16"/>
  <c r="V68" i="16"/>
  <c r="G68" i="16" s="1"/>
  <c r="V36" i="16"/>
  <c r="G36" i="16" s="1"/>
  <c r="V71" i="16"/>
  <c r="V82" i="16"/>
  <c r="AB84" i="16"/>
  <c r="AB52" i="16"/>
  <c r="AB20" i="16"/>
  <c r="V21" i="16"/>
  <c r="G21" i="16" s="1"/>
  <c r="AB47" i="16"/>
  <c r="V51" i="16"/>
  <c r="AB38" i="16"/>
  <c r="AB62" i="16"/>
  <c r="V8" i="16"/>
  <c r="G8" i="16" s="1"/>
  <c r="V78" i="16"/>
  <c r="G78" i="16" s="1"/>
  <c r="AB66" i="16"/>
  <c r="V69" i="16"/>
  <c r="V37" i="16"/>
  <c r="V5" i="16"/>
  <c r="G5" i="16" s="1"/>
  <c r="F66" i="10"/>
  <c r="AB15" i="16"/>
  <c r="AB81" i="16"/>
  <c r="AB49" i="16"/>
  <c r="AB17" i="16"/>
  <c r="V27" i="16"/>
  <c r="G27" i="16" s="1"/>
  <c r="V58" i="16"/>
  <c r="AB34" i="16"/>
  <c r="V64" i="16"/>
  <c r="G64" i="16" s="1"/>
  <c r="V32" i="16"/>
  <c r="V43" i="16"/>
  <c r="G43" i="16" s="1"/>
  <c r="V70" i="16"/>
  <c r="G70" i="16" s="1"/>
  <c r="AB80" i="16"/>
  <c r="AB48" i="16"/>
  <c r="AB16" i="16"/>
  <c r="V30" i="16"/>
  <c r="G30" i="16" s="1"/>
  <c r="V77" i="16"/>
  <c r="G77" i="16" s="1"/>
  <c r="AB43" i="16"/>
  <c r="AB57" i="16"/>
  <c r="V72" i="16"/>
  <c r="G72" i="16" s="1"/>
  <c r="AB56" i="16"/>
  <c r="H79" i="16"/>
  <c r="H31" i="16"/>
  <c r="V62" i="16"/>
  <c r="G62" i="16"/>
  <c r="AB54" i="16"/>
  <c r="V65" i="16"/>
  <c r="V33" i="16"/>
  <c r="G33" i="16" s="1"/>
  <c r="V63" i="16"/>
  <c r="V66" i="16"/>
  <c r="AB77" i="16"/>
  <c r="AB45" i="16"/>
  <c r="AB13" i="16"/>
  <c r="V11" i="16"/>
  <c r="G11" i="16" s="1"/>
  <c r="V50" i="16"/>
  <c r="G50" i="16" s="1"/>
  <c r="AB22" i="16"/>
  <c r="V60" i="16"/>
  <c r="G60" i="16" s="1"/>
  <c r="V28" i="16"/>
  <c r="G28" i="16"/>
  <c r="V19" i="16"/>
  <c r="G19" i="16" s="1"/>
  <c r="V42" i="16"/>
  <c r="G42" i="16" s="1"/>
  <c r="AB76" i="16"/>
  <c r="AB44" i="16"/>
  <c r="AB12" i="16"/>
  <c r="V75" i="16"/>
  <c r="G75" i="16" s="1"/>
  <c r="AB10" i="16"/>
  <c r="AB65" i="16"/>
  <c r="V48" i="16"/>
  <c r="G48" i="16" s="1"/>
  <c r="V10" i="16"/>
  <c r="G10" i="16" s="1"/>
  <c r="V45" i="16"/>
  <c r="G45" i="16" s="1"/>
  <c r="V40" i="16"/>
  <c r="G40" i="16"/>
  <c r="AB14" i="16"/>
  <c r="R79" i="16"/>
  <c r="V7" i="16"/>
  <c r="V54" i="16"/>
  <c r="G54" i="16" s="1"/>
  <c r="AB42" i="16"/>
  <c r="V61" i="16"/>
  <c r="G61" i="16" s="1"/>
  <c r="V29" i="16"/>
  <c r="G29" i="16" s="1"/>
  <c r="V47" i="16"/>
  <c r="V46" i="16"/>
  <c r="AB73" i="16"/>
  <c r="AB41" i="16"/>
  <c r="AB9" i="16"/>
  <c r="AB75" i="16"/>
  <c r="V34" i="16"/>
  <c r="G34" i="16" s="1"/>
  <c r="AB18" i="16"/>
  <c r="V56" i="16"/>
  <c r="G56" i="16" s="1"/>
  <c r="V24" i="16"/>
  <c r="G24" i="16" s="1"/>
  <c r="AB79" i="16"/>
  <c r="V14" i="16"/>
  <c r="G14" i="16" s="1"/>
  <c r="AB72" i="16"/>
  <c r="AB40" i="16"/>
  <c r="AB8" i="16"/>
  <c r="C50" i="10"/>
  <c r="D54" i="10"/>
  <c r="C54" i="10"/>
  <c r="C58" i="10"/>
  <c r="F52" i="10"/>
  <c r="H52" i="10" s="1"/>
  <c r="H51" i="10"/>
  <c r="D59" i="10"/>
  <c r="C59" i="10"/>
  <c r="C53" i="10"/>
  <c r="D60" i="10"/>
  <c r="C60" i="10"/>
  <c r="C56" i="10"/>
  <c r="C55" i="10"/>
  <c r="X175" i="16"/>
  <c r="X127" i="16"/>
  <c r="X95" i="16"/>
  <c r="X119" i="16"/>
  <c r="X87" i="16"/>
  <c r="X135" i="16"/>
  <c r="X103" i="16"/>
  <c r="X159" i="16"/>
  <c r="X111" i="16"/>
  <c r="X167" i="16"/>
  <c r="X151" i="16"/>
  <c r="X143" i="16"/>
  <c r="T79" i="16"/>
  <c r="T22" i="16"/>
  <c r="F74" i="16" l="1"/>
  <c r="H74" i="16"/>
  <c r="J74" i="16"/>
  <c r="I74" i="16"/>
  <c r="G55" i="16"/>
  <c r="R74" i="16"/>
  <c r="E55" i="16"/>
  <c r="I31" i="16"/>
  <c r="F31" i="16"/>
  <c r="E31" i="16"/>
  <c r="J31" i="16"/>
  <c r="G23" i="16"/>
  <c r="R23" i="16"/>
  <c r="I23" i="16"/>
  <c r="F23" i="16"/>
  <c r="J23" i="16"/>
  <c r="E23" i="16"/>
  <c r="H23" i="16"/>
  <c r="G62" i="10"/>
  <c r="H62" i="10" s="1"/>
  <c r="D62" i="10" s="1"/>
  <c r="F55" i="16"/>
  <c r="I55" i="16"/>
  <c r="J55" i="16"/>
  <c r="F58" i="16"/>
  <c r="H58" i="16"/>
  <c r="J58" i="16"/>
  <c r="R58" i="16"/>
  <c r="I58" i="16"/>
  <c r="E58" i="16"/>
  <c r="G58" i="16"/>
  <c r="F34" i="16"/>
  <c r="J34" i="16"/>
  <c r="H34" i="16"/>
  <c r="R34" i="16"/>
  <c r="E34" i="16"/>
  <c r="I34" i="16"/>
  <c r="G63" i="10"/>
  <c r="F30" i="16"/>
  <c r="I30" i="16"/>
  <c r="R30" i="16"/>
  <c r="J30" i="16"/>
  <c r="H30" i="16"/>
  <c r="E30" i="16"/>
  <c r="J32" i="16"/>
  <c r="H32" i="16"/>
  <c r="I32" i="16"/>
  <c r="E32" i="16"/>
  <c r="F32" i="16"/>
  <c r="R32" i="16"/>
  <c r="G32" i="16"/>
  <c r="I10" i="16"/>
  <c r="F10" i="16"/>
  <c r="R10" i="16"/>
  <c r="H10" i="16"/>
  <c r="E10" i="16"/>
  <c r="J10" i="16"/>
  <c r="I69" i="16"/>
  <c r="F69" i="16"/>
  <c r="H69" i="16"/>
  <c r="R69" i="16"/>
  <c r="J69" i="16"/>
  <c r="E69" i="16"/>
  <c r="G69" i="16"/>
  <c r="G64" i="10"/>
  <c r="H64" i="10" s="1"/>
  <c r="D64" i="10" s="1"/>
  <c r="I39" i="16"/>
  <c r="R39" i="16"/>
  <c r="F39" i="16"/>
  <c r="H39" i="16"/>
  <c r="G39" i="16"/>
  <c r="J39" i="16"/>
  <c r="E39" i="16"/>
  <c r="R80" i="16"/>
  <c r="F80" i="16"/>
  <c r="J80" i="16"/>
  <c r="I80" i="16"/>
  <c r="H80" i="16"/>
  <c r="E80" i="16"/>
  <c r="G80" i="16"/>
  <c r="J51" i="16"/>
  <c r="H51" i="16"/>
  <c r="R51" i="16"/>
  <c r="I51" i="16"/>
  <c r="F51" i="16"/>
  <c r="E51" i="16"/>
  <c r="G51" i="16"/>
  <c r="G66" i="16"/>
  <c r="E66" i="16"/>
  <c r="F66" i="16"/>
  <c r="I66" i="16"/>
  <c r="R66" i="16"/>
  <c r="H66" i="16"/>
  <c r="J66" i="16"/>
  <c r="J82" i="16"/>
  <c r="E82" i="16"/>
  <c r="R82" i="16"/>
  <c r="I82" i="16"/>
  <c r="F82" i="16"/>
  <c r="H82" i="16"/>
  <c r="G82" i="16"/>
  <c r="J46" i="16"/>
  <c r="R46" i="16"/>
  <c r="F46" i="16"/>
  <c r="E46" i="16"/>
  <c r="H46" i="16"/>
  <c r="I46" i="16"/>
  <c r="G46" i="16"/>
  <c r="F47" i="16"/>
  <c r="J47" i="16"/>
  <c r="H47" i="16"/>
  <c r="R47" i="16"/>
  <c r="I47" i="16"/>
  <c r="G47" i="16"/>
  <c r="E47" i="16"/>
  <c r="F63" i="16"/>
  <c r="J63" i="16"/>
  <c r="R63" i="16"/>
  <c r="I63" i="16"/>
  <c r="H63" i="16"/>
  <c r="G63" i="16"/>
  <c r="E63" i="16"/>
  <c r="F71" i="16"/>
  <c r="G71" i="16"/>
  <c r="I71" i="16"/>
  <c r="R71" i="16"/>
  <c r="H71" i="16"/>
  <c r="E71" i="16"/>
  <c r="J71" i="16"/>
  <c r="R19" i="16"/>
  <c r="H19" i="16"/>
  <c r="F19" i="16"/>
  <c r="E19" i="16"/>
  <c r="I19" i="16"/>
  <c r="J19" i="16"/>
  <c r="H73" i="16"/>
  <c r="J73" i="16"/>
  <c r="F73" i="16"/>
  <c r="R73" i="16"/>
  <c r="E73" i="16"/>
  <c r="I73" i="16"/>
  <c r="J35" i="16"/>
  <c r="R35" i="16"/>
  <c r="F35" i="16"/>
  <c r="I35" i="16"/>
  <c r="H35" i="16"/>
  <c r="E35" i="16"/>
  <c r="H81" i="16"/>
  <c r="J81" i="16"/>
  <c r="I81" i="16"/>
  <c r="R81" i="16"/>
  <c r="E81" i="16"/>
  <c r="F81" i="16"/>
  <c r="E6" i="16"/>
  <c r="I6" i="16"/>
  <c r="F6" i="16"/>
  <c r="R6" i="16"/>
  <c r="J6" i="16"/>
  <c r="H6" i="16"/>
  <c r="R5" i="16"/>
  <c r="F5" i="16"/>
  <c r="H5" i="16"/>
  <c r="I5" i="16"/>
  <c r="J5" i="16"/>
  <c r="E5" i="16"/>
  <c r="E54" i="16"/>
  <c r="J54" i="16"/>
  <c r="F54" i="16"/>
  <c r="I54" i="16"/>
  <c r="R54" i="16"/>
  <c r="H54" i="16"/>
  <c r="E64" i="16"/>
  <c r="J64" i="16"/>
  <c r="R64" i="16"/>
  <c r="I64" i="16"/>
  <c r="H64" i="16"/>
  <c r="F64" i="16"/>
  <c r="E27" i="16"/>
  <c r="H27" i="16"/>
  <c r="I27" i="16"/>
  <c r="F27" i="16"/>
  <c r="J27" i="16"/>
  <c r="R27" i="16"/>
  <c r="J13" i="16"/>
  <c r="I13" i="16"/>
  <c r="E13" i="16"/>
  <c r="R13" i="16"/>
  <c r="H13" i="16"/>
  <c r="F13" i="16"/>
  <c r="G16" i="16"/>
  <c r="E16" i="16"/>
  <c r="R16" i="16"/>
  <c r="I16" i="16"/>
  <c r="J16" i="16"/>
  <c r="H16" i="16"/>
  <c r="F16" i="16"/>
  <c r="I83" i="16"/>
  <c r="E83" i="16"/>
  <c r="F83" i="16"/>
  <c r="H83" i="16"/>
  <c r="J83" i="16"/>
  <c r="R83" i="16"/>
  <c r="R48" i="16"/>
  <c r="J48" i="16"/>
  <c r="E48" i="16"/>
  <c r="F48" i="16"/>
  <c r="I48" i="16"/>
  <c r="H48" i="16"/>
  <c r="I50" i="16"/>
  <c r="F50" i="16"/>
  <c r="J50" i="16"/>
  <c r="R50" i="16"/>
  <c r="E50" i="16"/>
  <c r="H50" i="16"/>
  <c r="I62" i="16"/>
  <c r="J62" i="16"/>
  <c r="R62" i="16"/>
  <c r="F62" i="16"/>
  <c r="E62" i="16"/>
  <c r="H62" i="16"/>
  <c r="H70" i="16"/>
  <c r="J70" i="16"/>
  <c r="I70" i="16"/>
  <c r="F70" i="16"/>
  <c r="R70" i="16"/>
  <c r="E70" i="16"/>
  <c r="E37" i="16"/>
  <c r="I37" i="16"/>
  <c r="R37" i="16"/>
  <c r="F37" i="16"/>
  <c r="H37" i="16"/>
  <c r="J37" i="16"/>
  <c r="R12" i="16"/>
  <c r="I12" i="16"/>
  <c r="E12" i="16"/>
  <c r="J12" i="16"/>
  <c r="F12" i="16"/>
  <c r="H12" i="16"/>
  <c r="R15" i="16"/>
  <c r="I15" i="16"/>
  <c r="G15" i="16"/>
  <c r="E15" i="16"/>
  <c r="F15" i="16"/>
  <c r="H15" i="16"/>
  <c r="J15" i="16"/>
  <c r="G83" i="16"/>
  <c r="E56" i="16"/>
  <c r="R56" i="16"/>
  <c r="J56" i="16"/>
  <c r="I56" i="16"/>
  <c r="H56" i="16"/>
  <c r="F56" i="16"/>
  <c r="E40" i="16"/>
  <c r="F40" i="16"/>
  <c r="J40" i="16"/>
  <c r="I40" i="16"/>
  <c r="H40" i="16"/>
  <c r="R40" i="16"/>
  <c r="R28" i="16"/>
  <c r="I28" i="16"/>
  <c r="F28" i="16"/>
  <c r="H28" i="16"/>
  <c r="E28" i="16"/>
  <c r="J28" i="16"/>
  <c r="G37" i="16"/>
  <c r="H78" i="16"/>
  <c r="F78" i="16"/>
  <c r="J78" i="16"/>
  <c r="R78" i="16"/>
  <c r="I78" i="16"/>
  <c r="E78" i="16"/>
  <c r="I21" i="16"/>
  <c r="R21" i="16"/>
  <c r="E21" i="16"/>
  <c r="H21" i="16"/>
  <c r="J21" i="16"/>
  <c r="F21" i="16"/>
  <c r="F68" i="16"/>
  <c r="H68" i="16"/>
  <c r="E68" i="16"/>
  <c r="R68" i="16"/>
  <c r="J68" i="16"/>
  <c r="I68" i="16"/>
  <c r="I24" i="16"/>
  <c r="J24" i="16"/>
  <c r="F24" i="16"/>
  <c r="R24" i="16"/>
  <c r="E24" i="16"/>
  <c r="H24" i="16"/>
  <c r="J29" i="16"/>
  <c r="E29" i="16"/>
  <c r="H29" i="16"/>
  <c r="R29" i="16"/>
  <c r="I29" i="16"/>
  <c r="F29" i="16"/>
  <c r="R33" i="16"/>
  <c r="H33" i="16"/>
  <c r="F33" i="16"/>
  <c r="J33" i="16"/>
  <c r="E33" i="16"/>
  <c r="I33" i="16"/>
  <c r="E36" i="16"/>
  <c r="I36" i="16"/>
  <c r="J36" i="16"/>
  <c r="F36" i="16"/>
  <c r="R36" i="16"/>
  <c r="H36" i="16"/>
  <c r="R53" i="16"/>
  <c r="I53" i="16"/>
  <c r="F53" i="16"/>
  <c r="H53" i="16"/>
  <c r="E53" i="16"/>
  <c r="J53" i="16"/>
  <c r="I84" i="16"/>
  <c r="R84" i="16"/>
  <c r="H84" i="16"/>
  <c r="F84" i="16"/>
  <c r="J84" i="16"/>
  <c r="E84" i="16"/>
  <c r="J18" i="16"/>
  <c r="R18" i="16"/>
  <c r="F18" i="16"/>
  <c r="E18" i="16"/>
  <c r="H18" i="16"/>
  <c r="I18" i="16"/>
  <c r="G7" i="16"/>
  <c r="E7" i="16"/>
  <c r="J7" i="16"/>
  <c r="F7" i="16"/>
  <c r="R7" i="16"/>
  <c r="H7" i="16"/>
  <c r="I7" i="16"/>
  <c r="F75" i="16"/>
  <c r="H75" i="16"/>
  <c r="E75" i="16"/>
  <c r="I75" i="16"/>
  <c r="J75" i="16"/>
  <c r="R75" i="16"/>
  <c r="F14" i="16"/>
  <c r="I14" i="16"/>
  <c r="R14" i="16"/>
  <c r="J14" i="16"/>
  <c r="H14" i="16"/>
  <c r="E14" i="16"/>
  <c r="R61" i="16"/>
  <c r="H61" i="16"/>
  <c r="J61" i="16"/>
  <c r="E61" i="16"/>
  <c r="F61" i="16"/>
  <c r="I61" i="16"/>
  <c r="F11" i="16"/>
  <c r="R11" i="16"/>
  <c r="J11" i="16"/>
  <c r="E11" i="16"/>
  <c r="I11" i="16"/>
  <c r="H11" i="16"/>
  <c r="F65" i="16"/>
  <c r="R65" i="16"/>
  <c r="E65" i="16"/>
  <c r="J65" i="16"/>
  <c r="I65" i="16"/>
  <c r="H65" i="16"/>
  <c r="I43" i="16"/>
  <c r="R43" i="16"/>
  <c r="J43" i="16"/>
  <c r="H43" i="16"/>
  <c r="E43" i="16"/>
  <c r="F43" i="16"/>
  <c r="E9" i="16"/>
  <c r="R9" i="16"/>
  <c r="H9" i="16"/>
  <c r="F9" i="16"/>
  <c r="J9" i="16"/>
  <c r="I9" i="16"/>
  <c r="J44" i="16"/>
  <c r="R44" i="16"/>
  <c r="I44" i="16"/>
  <c r="E44" i="16"/>
  <c r="F44" i="16"/>
  <c r="H44" i="16"/>
  <c r="E17" i="16"/>
  <c r="J17" i="16"/>
  <c r="F17" i="16"/>
  <c r="R17" i="16"/>
  <c r="I17" i="16"/>
  <c r="H17" i="16"/>
  <c r="R59" i="16"/>
  <c r="I59" i="16"/>
  <c r="E59" i="16"/>
  <c r="H59" i="16"/>
  <c r="F59" i="16"/>
  <c r="J59" i="16"/>
  <c r="E20" i="16"/>
  <c r="I20" i="16"/>
  <c r="J20" i="16"/>
  <c r="F20" i="16"/>
  <c r="H20" i="16"/>
  <c r="R20" i="16"/>
  <c r="E26" i="16"/>
  <c r="J26" i="16"/>
  <c r="R26" i="16"/>
  <c r="H26" i="16"/>
  <c r="F26" i="16"/>
  <c r="I26" i="16"/>
  <c r="F25" i="16"/>
  <c r="R25" i="16"/>
  <c r="J25" i="16"/>
  <c r="E25" i="16"/>
  <c r="H25" i="16"/>
  <c r="I25" i="16"/>
  <c r="G38" i="16"/>
  <c r="E38" i="16"/>
  <c r="J38" i="16"/>
  <c r="R38" i="16"/>
  <c r="I38" i="16"/>
  <c r="H38" i="16"/>
  <c r="F38" i="16"/>
  <c r="G65" i="10"/>
  <c r="H65" i="10" s="1"/>
  <c r="D65" i="10" s="1"/>
  <c r="E45" i="16"/>
  <c r="F45" i="16"/>
  <c r="I45" i="16"/>
  <c r="H45" i="16"/>
  <c r="J45" i="16"/>
  <c r="R45" i="16"/>
  <c r="F42" i="16"/>
  <c r="J42" i="16"/>
  <c r="R42" i="16"/>
  <c r="H42" i="16"/>
  <c r="I42" i="16"/>
  <c r="E42" i="16"/>
  <c r="R60" i="16"/>
  <c r="F60" i="16"/>
  <c r="I60" i="16"/>
  <c r="E60" i="16"/>
  <c r="H60" i="16"/>
  <c r="J60" i="16"/>
  <c r="G65" i="16"/>
  <c r="R72" i="16"/>
  <c r="I72" i="16"/>
  <c r="E72" i="16"/>
  <c r="F72" i="16"/>
  <c r="J72" i="16"/>
  <c r="H72" i="16"/>
  <c r="I77" i="16"/>
  <c r="F77" i="16"/>
  <c r="J77" i="16"/>
  <c r="T77" i="16" s="1"/>
  <c r="R77" i="16"/>
  <c r="H77" i="16"/>
  <c r="E77" i="16"/>
  <c r="R8" i="16"/>
  <c r="H8" i="16"/>
  <c r="E8" i="16"/>
  <c r="J8" i="16"/>
  <c r="I8" i="16"/>
  <c r="F8" i="16"/>
  <c r="F41" i="16"/>
  <c r="H41" i="16"/>
  <c r="J41" i="16"/>
  <c r="R41" i="16"/>
  <c r="I41" i="16"/>
  <c r="E41" i="16"/>
  <c r="H76" i="16"/>
  <c r="I76" i="16"/>
  <c r="E76" i="16"/>
  <c r="J76" i="16"/>
  <c r="R76" i="16"/>
  <c r="F76" i="16"/>
  <c r="J67" i="16"/>
  <c r="E67" i="16"/>
  <c r="F67" i="16"/>
  <c r="R67" i="16"/>
  <c r="H67" i="16"/>
  <c r="I67" i="16"/>
  <c r="F49" i="16"/>
  <c r="E49" i="16"/>
  <c r="J49" i="16"/>
  <c r="R49" i="16"/>
  <c r="I49" i="16"/>
  <c r="H49" i="16"/>
  <c r="G81" i="16"/>
  <c r="E52" i="16"/>
  <c r="R52" i="16"/>
  <c r="F52" i="16"/>
  <c r="H52" i="16"/>
  <c r="I52" i="16"/>
  <c r="J52" i="16"/>
  <c r="R57" i="16"/>
  <c r="I57" i="16"/>
  <c r="H57" i="16"/>
  <c r="E57" i="16"/>
  <c r="J57" i="16"/>
  <c r="F57" i="16"/>
  <c r="G6" i="16"/>
  <c r="C52" i="10"/>
  <c r="D52" i="10"/>
  <c r="D51" i="10"/>
  <c r="C51" i="10"/>
  <c r="C66" i="10"/>
  <c r="S31" i="16"/>
  <c r="T63" i="16"/>
  <c r="S79" i="16"/>
  <c r="T12" i="16"/>
  <c r="T80" i="16"/>
  <c r="S22" i="16"/>
  <c r="T65" i="16"/>
  <c r="T66" i="16"/>
  <c r="T67" i="16"/>
  <c r="S74" i="16"/>
  <c r="T54" i="16"/>
  <c r="T11" i="16"/>
  <c r="T73" i="16"/>
  <c r="T76" i="16"/>
  <c r="T78" i="16"/>
  <c r="T64" i="16"/>
  <c r="T62" i="16"/>
  <c r="T5" i="16"/>
  <c r="T35" i="16"/>
  <c r="T49" i="16"/>
  <c r="T9" i="16"/>
  <c r="T13" i="16"/>
  <c r="T60" i="16"/>
  <c r="T21" i="16"/>
  <c r="T46" i="16"/>
  <c r="T38" i="16"/>
  <c r="T37" i="16"/>
  <c r="T43" i="16"/>
  <c r="T18" i="16"/>
  <c r="T44" i="16"/>
  <c r="T56" i="16"/>
  <c r="T39" i="16"/>
  <c r="T58" i="16"/>
  <c r="T20" i="16"/>
  <c r="T74" i="16"/>
  <c r="T52" i="16"/>
  <c r="T47" i="16"/>
  <c r="T83" i="16"/>
  <c r="T8" i="16"/>
  <c r="T7" i="16"/>
  <c r="T15" i="16"/>
  <c r="T32" i="16"/>
  <c r="T36" i="16"/>
  <c r="T59" i="16"/>
  <c r="T28" i="16"/>
  <c r="T48" i="16"/>
  <c r="T81" i="16"/>
  <c r="T14" i="16"/>
  <c r="T17" i="16"/>
  <c r="T26" i="16"/>
  <c r="T19" i="16"/>
  <c r="T40" i="16"/>
  <c r="S55" i="16"/>
  <c r="T71" i="16"/>
  <c r="T61" i="16"/>
  <c r="T25" i="16"/>
  <c r="T6" i="16"/>
  <c r="T70" i="16"/>
  <c r="T84" i="16"/>
  <c r="T29" i="16"/>
  <c r="T23" i="16"/>
  <c r="T24" i="16"/>
  <c r="T45" i="16"/>
  <c r="T51" i="16"/>
  <c r="T34" i="16"/>
  <c r="T72" i="16"/>
  <c r="T33" i="16"/>
  <c r="T31" i="16"/>
  <c r="T27" i="16"/>
  <c r="T75" i="16"/>
  <c r="T16" i="16"/>
  <c r="T42" i="16"/>
  <c r="T50" i="16"/>
  <c r="T57" i="16"/>
  <c r="T69" i="16"/>
  <c r="T82" i="16"/>
  <c r="T55" i="16"/>
  <c r="T53" i="16"/>
  <c r="T10" i="16"/>
  <c r="T68" i="16"/>
  <c r="T41" i="16"/>
  <c r="T30" i="16"/>
  <c r="X31" i="16" l="1"/>
  <c r="X55" i="16"/>
  <c r="X23" i="16"/>
  <c r="X43" i="16"/>
  <c r="X65" i="16"/>
  <c r="X75" i="16"/>
  <c r="X7" i="16"/>
  <c r="X84" i="16"/>
  <c r="X78" i="16"/>
  <c r="X28" i="16"/>
  <c r="X52" i="16"/>
  <c r="X77" i="16"/>
  <c r="X20" i="16"/>
  <c r="X9" i="16"/>
  <c r="X46" i="16"/>
  <c r="X66" i="16"/>
  <c r="X39" i="16"/>
  <c r="X10" i="16"/>
  <c r="X32" i="16"/>
  <c r="X53" i="16"/>
  <c r="X54" i="16"/>
  <c r="X51" i="16"/>
  <c r="X24" i="16"/>
  <c r="X68" i="16"/>
  <c r="X80" i="16"/>
  <c r="X59" i="16"/>
  <c r="X17" i="16"/>
  <c r="X40" i="16"/>
  <c r="X50" i="16"/>
  <c r="X48" i="16"/>
  <c r="X5" i="16"/>
  <c r="G66" i="10"/>
  <c r="H66" i="10" s="1"/>
  <c r="H67" i="10" s="1"/>
  <c r="D2" i="10" s="1"/>
  <c r="X19" i="16"/>
  <c r="X30" i="16"/>
  <c r="X34" i="16"/>
  <c r="X69" i="16"/>
  <c r="H63" i="10"/>
  <c r="D63" i="10" s="1"/>
  <c r="C63" i="10"/>
  <c r="X58" i="16"/>
  <c r="X73" i="16"/>
  <c r="X26" i="16"/>
  <c r="X42" i="16"/>
  <c r="X83" i="16"/>
  <c r="X67" i="16"/>
  <c r="X41" i="16"/>
  <c r="X8" i="16"/>
  <c r="X38" i="16"/>
  <c r="X61" i="16"/>
  <c r="X33" i="16"/>
  <c r="X64" i="16"/>
  <c r="X49" i="16"/>
  <c r="X45" i="16"/>
  <c r="X18" i="16"/>
  <c r="X29" i="16"/>
  <c r="X12" i="16"/>
  <c r="X37" i="16"/>
  <c r="X62" i="16"/>
  <c r="X35" i="16"/>
  <c r="X47" i="16"/>
  <c r="X76" i="16"/>
  <c r="X72" i="16"/>
  <c r="X25" i="16"/>
  <c r="X14" i="16"/>
  <c r="X81" i="16"/>
  <c r="X71" i="16"/>
  <c r="X82" i="16"/>
  <c r="X56" i="16"/>
  <c r="X16" i="16"/>
  <c r="X36" i="16"/>
  <c r="X57" i="16"/>
  <c r="X60" i="16"/>
  <c r="X44" i="16"/>
  <c r="X11" i="16"/>
  <c r="X21" i="16"/>
  <c r="X15" i="16"/>
  <c r="X70" i="16"/>
  <c r="X13" i="16"/>
  <c r="X27" i="16"/>
  <c r="X6" i="16"/>
  <c r="X63" i="16"/>
  <c r="S23" i="16"/>
  <c r="S81" i="16"/>
  <c r="S24" i="16"/>
  <c r="S63" i="16"/>
  <c r="S44" i="16"/>
  <c r="S36" i="16"/>
  <c r="S47" i="16"/>
  <c r="S11" i="16"/>
  <c r="S64" i="16"/>
  <c r="S14" i="16"/>
  <c r="S49" i="16"/>
  <c r="S42" i="16"/>
  <c r="S69" i="16"/>
  <c r="S60" i="16"/>
  <c r="S53" i="16"/>
  <c r="S58" i="16"/>
  <c r="S57" i="16"/>
  <c r="S19" i="16"/>
  <c r="S84" i="16"/>
  <c r="S59" i="16"/>
  <c r="S15" i="16"/>
  <c r="S38" i="16"/>
  <c r="S83" i="16"/>
  <c r="S82" i="16"/>
  <c r="S73" i="16"/>
  <c r="S21" i="16"/>
  <c r="S6" i="16"/>
  <c r="S9" i="16"/>
  <c r="S52" i="16"/>
  <c r="S12" i="16"/>
  <c r="S71" i="16"/>
  <c r="S62" i="16"/>
  <c r="S28" i="16"/>
  <c r="S66" i="16"/>
  <c r="S50" i="16"/>
  <c r="S32" i="16"/>
  <c r="S17" i="16"/>
  <c r="S7" i="16"/>
  <c r="S29" i="16"/>
  <c r="S18" i="16"/>
  <c r="S51" i="16"/>
  <c r="S26" i="16"/>
  <c r="S56" i="16"/>
  <c r="S78" i="16"/>
  <c r="S46" i="16"/>
  <c r="S20" i="16"/>
  <c r="S40" i="16"/>
  <c r="S8" i="16"/>
  <c r="S80" i="16"/>
  <c r="S16" i="16"/>
  <c r="S70" i="16"/>
  <c r="S67" i="16"/>
  <c r="S54" i="16"/>
  <c r="S65" i="16"/>
  <c r="S68" i="16"/>
  <c r="S41" i="16"/>
  <c r="S5" i="16"/>
  <c r="S61" i="16"/>
  <c r="S77" i="16"/>
  <c r="S48" i="16"/>
  <c r="S43" i="16"/>
  <c r="S34" i="16"/>
  <c r="S10" i="16"/>
  <c r="S45" i="16"/>
  <c r="S76" i="16"/>
  <c r="S35" i="16"/>
  <c r="S75" i="16"/>
  <c r="S27" i="16"/>
  <c r="S37" i="16"/>
  <c r="S33" i="16"/>
  <c r="S72" i="16"/>
  <c r="S30" i="16"/>
  <c r="S39" i="16"/>
  <c r="S25" i="16"/>
  <c r="S1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<sst xmlns="http://schemas.openxmlformats.org/spreadsheetml/2006/main" count="21717" uniqueCount="15502">
  <si>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</si>
  <si>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</si>
  <si>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</si>
  <si>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</si>
  <si>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</si>
  <si>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</si>
  <si>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</si>
  <si>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</si>
  <si>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</si>
  <si>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</si>
  <si>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</si>
  <si>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</si>
  <si>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</si>
  <si>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</si>
  <si>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</si>
  <si>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</si>
  <si>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</si>
  <si>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</si>
  <si>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</si>
  <si>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</si>
  <si>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</si>
  <si>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</si>
  <si>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</si>
  <si>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</si>
  <si>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</si>
  <si>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</si>
  <si>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</si>
  <si>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</si>
  <si>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</si>
  <si>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</si>
  <si>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</si>
  <si>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</si>
  <si>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</si>
  <si>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</si>
  <si>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</si>
  <si>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</si>
  <si>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</si>
  <si>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</si>
  <si>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</si>
  <si>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</si>
  <si>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</si>
  <si>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</si>
  <si>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</si>
  <si>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</si>
  <si>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</si>
  <si>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</si>
  <si>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</si>
  <si>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</si>
  <si>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</si>
  <si>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</si>
  <si>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</si>
  <si>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</si>
  <si>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</si>
  <si>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</si>
  <si>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</si>
  <si>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</si>
  <si>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</si>
  <si>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</si>
  <si>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</si>
  <si>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</si>
  <si>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</si>
  <si>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</si>
  <si>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</si>
  <si>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</si>
  <si>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</si>
  <si>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</si>
  <si>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</si>
  <si>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</si>
  <si>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</si>
  <si>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</si>
  <si>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</si>
  <si>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</si>
  <si>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</si>
  <si>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</si>
  <si>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</si>
  <si>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</si>
  <si>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</si>
  <si>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</si>
  <si>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</si>
  <si>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</si>
  <si>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</si>
  <si>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</si>
  <si>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</si>
  <si>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</si>
  <si>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</si>
  <si>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</si>
  <si>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</si>
  <si>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</si>
  <si>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</si>
  <si>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</si>
  <si>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</si>
  <si>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</si>
  <si>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</si>
  <si>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</si>
  <si>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</si>
  <si>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</si>
  <si>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</si>
  <si>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</si>
  <si>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</si>
  <si>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</si>
  <si>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</si>
  <si>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</si>
  <si>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</si>
  <si>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</si>
  <si>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</si>
  <si>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</si>
  <si>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</si>
  <si>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</si>
  <si>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</si>
  <si>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</si>
  <si>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</si>
  <si>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</si>
  <si>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</si>
  <si>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</si>
  <si>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</si>
  <si>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</si>
  <si>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</si>
  <si>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</si>
  <si>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</si>
  <si>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</si>
  <si>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</si>
  <si>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</si>
  <si>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</si>
  <si>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</si>
  <si>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</si>
  <si>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</si>
  <si>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</si>
  <si>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</si>
  <si>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</si>
  <si>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</si>
  <si>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</si>
  <si>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</si>
  <si>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</si>
  <si>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</si>
  <si>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</si>
  <si>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</si>
  <si>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</si>
  <si>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</si>
  <si>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</si>
  <si>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</si>
  <si>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</si>
  <si>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</si>
  <si>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</si>
  <si>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</si>
  <si>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</si>
  <si>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</si>
  <si>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</si>
  <si>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</si>
  <si>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</si>
  <si>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</si>
  <si>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</si>
  <si>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</si>
  <si>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</si>
  <si>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</si>
  <si>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</si>
  <si>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</si>
  <si>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</si>
  <si>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</si>
  <si>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</si>
  <si>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</si>
  <si>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</si>
  <si>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</si>
  <si>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</si>
  <si>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</si>
  <si>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</si>
  <si>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</si>
  <si>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</si>
  <si>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</si>
  <si>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</si>
  <si>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</si>
  <si>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</si>
  <si>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</si>
  <si>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</si>
  <si>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</si>
  <si>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</si>
  <si>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</si>
  <si>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</si>
  <si>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</si>
  <si>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</si>
  <si>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</si>
  <si>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</si>
  <si>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</si>
  <si>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</si>
  <si>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</si>
  <si>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</si>
  <si>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</si>
  <si>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</si>
  <si>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</si>
  <si>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</si>
  <si>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</si>
  <si>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</si>
  <si>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</si>
  <si>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</si>
  <si>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</si>
  <si>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</si>
  <si>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</si>
  <si>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</si>
  <si>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</si>
  <si>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</si>
  <si>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</si>
  <si>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</si>
  <si>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</si>
  <si>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</si>
  <si>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</si>
  <si>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</si>
  <si>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</si>
  <si>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</si>
  <si>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</si>
  <si>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</si>
  <si>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</si>
  <si>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</si>
  <si>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</si>
  <si>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</si>
  <si>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</si>
  <si>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</si>
  <si>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</si>
  <si>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</si>
  <si>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</si>
  <si>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</si>
  <si>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</si>
  <si>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</si>
  <si>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</si>
  <si>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</si>
  <si>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</si>
  <si>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</si>
  <si>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</si>
  <si>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</si>
  <si>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</si>
  <si>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</si>
  <si>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</si>
  <si>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</si>
  <si>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</si>
  <si>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</si>
  <si>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</si>
  <si>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</si>
  <si>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</si>
  <si>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</si>
  <si>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</si>
  <si>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</si>
  <si>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</si>
  <si>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</si>
  <si>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</si>
  <si>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</si>
  <si>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</si>
  <si>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</si>
  <si>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</si>
  <si>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</si>
  <si>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</si>
  <si>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</si>
  <si>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</si>
  <si>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</si>
  <si>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</si>
  <si>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</si>
  <si>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</si>
  <si>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</si>
  <si>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</si>
  <si>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</si>
  <si>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</si>
  <si>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</si>
  <si>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</si>
  <si>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</si>
  <si>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</si>
  <si>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</si>
  <si>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</si>
  <si>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</si>
  <si>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</si>
  <si>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</si>
  <si>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</si>
  <si>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</si>
  <si>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</si>
  <si>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</si>
  <si>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</si>
  <si>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</si>
  <si>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</si>
  <si>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</si>
  <si>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</si>
  <si>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</si>
  <si>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</si>
  <si>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</si>
  <si>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</si>
  <si>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</si>
  <si>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</si>
  <si>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</si>
  <si>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</si>
  <si>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</si>
  <si>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</si>
  <si>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</si>
  <si>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</si>
  <si>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</si>
  <si>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</si>
  <si>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</si>
  <si>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</si>
  <si>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</si>
  <si>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</si>
  <si>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</si>
  <si>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</si>
  <si>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</si>
  <si>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</si>
  <si>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</si>
  <si>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</si>
  <si>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</si>
  <si>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</si>
  <si>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</si>
  <si>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</si>
  <si>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</si>
  <si>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</si>
  <si>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</si>
  <si>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</si>
  <si>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</si>
  <si>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</si>
  <si>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</si>
  <si>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</si>
  <si>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</si>
  <si>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</si>
  <si>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</si>
  <si>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</si>
  <si>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</si>
  <si>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</si>
  <si>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</si>
  <si>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</si>
  <si>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</si>
  <si>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</si>
  <si>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</si>
  <si>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</si>
  <si>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</si>
  <si>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</si>
  <si>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</si>
  <si>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</si>
  <si>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</si>
  <si>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</si>
  <si>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</si>
  <si>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</si>
  <si>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</si>
  <si>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</si>
  <si>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</si>
  <si>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</si>
  <si>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</si>
  <si>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</si>
  <si>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</si>
  <si>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</si>
  <si>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</si>
  <si>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</si>
  <si>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</si>
  <si>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</si>
  <si>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</si>
  <si>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</si>
  <si>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</si>
  <si>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</si>
  <si>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</si>
  <si>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</si>
  <si>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</si>
  <si>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</si>
  <si>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</si>
  <si>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</si>
  <si>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</si>
  <si>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</si>
  <si>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</si>
  <si>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</si>
  <si>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</si>
  <si>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</si>
  <si>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</si>
  <si>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</si>
  <si>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</si>
  <si>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</si>
  <si>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</si>
  <si>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</si>
  <si>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</si>
  <si>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</si>
  <si>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</si>
  <si>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</si>
  <si>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</si>
  <si>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</si>
  <si>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</si>
  <si>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</si>
  <si>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</si>
  <si>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</si>
  <si>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</si>
  <si>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</si>
  <si>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</si>
  <si>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</si>
  <si>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</si>
  <si>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</si>
  <si>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</si>
  <si>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</si>
  <si>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</si>
  <si>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</si>
  <si>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</si>
  <si>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</si>
  <si>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</si>
  <si>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</si>
  <si>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</si>
  <si>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</si>
  <si>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</si>
  <si>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</si>
  <si>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</si>
  <si>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</si>
  <si>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</si>
  <si>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</si>
  <si>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</si>
  <si>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</si>
  <si>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</si>
  <si>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</si>
  <si>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</si>
  <si>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</si>
  <si>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</si>
  <si>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</si>
  <si>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</si>
  <si>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</si>
  <si>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</si>
  <si>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</si>
  <si>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</si>
  <si>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</si>
  <si>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</si>
  <si>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</si>
  <si>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</si>
  <si>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</si>
  <si>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</si>
  <si>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</si>
  <si>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</si>
  <si>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</si>
  <si>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</si>
  <si>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</si>
  <si>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</si>
  <si>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</si>
  <si>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</si>
  <si>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</si>
  <si>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</si>
  <si>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</si>
  <si>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</si>
  <si>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</si>
  <si>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</si>
  <si>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</si>
  <si>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</si>
  <si>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</si>
  <si>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</si>
  <si>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</si>
  <si>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</si>
  <si>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</si>
  <si>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</si>
  <si>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</si>
  <si>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</si>
  <si>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</si>
  <si>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</si>
  <si>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</si>
  <si>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</si>
  <si>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</si>
  <si>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</si>
  <si>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</si>
  <si>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</si>
  <si>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</si>
  <si>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</si>
  <si>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</si>
  <si>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</si>
  <si>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</si>
  <si>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</si>
  <si>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</si>
  <si>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</si>
  <si>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</si>
  <si>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</si>
  <si>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</si>
  <si>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</si>
  <si>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</si>
  <si>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</si>
  <si>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</si>
  <si>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</si>
  <si>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</si>
  <si>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</si>
  <si>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</si>
  <si>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</si>
  <si>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</si>
  <si>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</si>
  <si>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</si>
  <si>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</si>
  <si>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</si>
  <si>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</si>
  <si>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</si>
  <si>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</si>
  <si>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</si>
  <si>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</si>
  <si>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</si>
  <si>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</si>
  <si>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</si>
  <si>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</si>
  <si>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</si>
  <si>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</si>
  <si>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</si>
  <si>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</si>
  <si>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</si>
  <si>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</si>
  <si>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</si>
  <si>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</si>
  <si>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</si>
  <si>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</si>
  <si>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</si>
  <si>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</si>
  <si>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</si>
  <si>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</si>
  <si>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</si>
  <si>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</si>
  <si>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</si>
  <si>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</si>
  <si>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</si>
  <si>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</si>
  <si>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</si>
  <si>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</si>
  <si>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</si>
  <si>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</si>
  <si>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</si>
  <si>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</si>
  <si>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</si>
  <si>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</si>
  <si>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</si>
  <si>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</si>
  <si>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</si>
  <si>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</si>
  <si>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</si>
  <si>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</si>
  <si>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</si>
  <si>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</si>
  <si>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</si>
  <si>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</si>
  <si>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</si>
  <si>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</si>
  <si>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</si>
  <si>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</si>
  <si>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</si>
  <si>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</si>
  <si>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</si>
  <si>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</si>
  <si>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</si>
  <si>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</si>
  <si>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</si>
  <si>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</si>
  <si>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</si>
  <si>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</si>
  <si>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</si>
  <si>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</si>
  <si>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</si>
  <si>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</si>
  <si>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</si>
  <si>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</si>
  <si>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</si>
  <si>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</si>
  <si>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</si>
  <si>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</si>
  <si>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</si>
  <si>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</si>
  <si>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</si>
  <si>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</si>
  <si>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</si>
  <si>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</si>
  <si>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</si>
  <si>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</si>
  <si>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</si>
  <si>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</si>
  <si>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</si>
  <si>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</si>
  <si>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</si>
  <si>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</si>
  <si>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</si>
  <si>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</si>
  <si>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</si>
  <si>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</si>
  <si>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</si>
  <si>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</si>
  <si>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</si>
  <si>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</si>
  <si>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</si>
  <si>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</si>
  <si>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</si>
  <si>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</si>
  <si>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</si>
  <si>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</si>
  <si>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</si>
  <si>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</si>
  <si>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</si>
  <si>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</si>
  <si>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</si>
  <si>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</si>
  <si>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</si>
  <si>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</si>
  <si>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</si>
  <si>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</si>
  <si>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</si>
  <si>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</si>
  <si>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</si>
  <si>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</si>
  <si>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</si>
  <si>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</si>
  <si>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</si>
  <si>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</si>
  <si>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</si>
  <si>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</si>
  <si>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</si>
  <si>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</si>
  <si>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</si>
  <si>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</si>
  <si>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</si>
  <si>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</si>
  <si>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</si>
  <si>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</si>
  <si>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</si>
  <si>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</si>
  <si>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</si>
  <si>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</si>
  <si>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</si>
  <si>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</si>
  <si>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</si>
  <si>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</si>
  <si>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</si>
  <si>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</si>
  <si>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</si>
  <si>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</si>
  <si>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</si>
  <si>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</si>
  <si>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</si>
  <si>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</si>
  <si>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</si>
  <si>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</si>
  <si>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</si>
  <si>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</si>
  <si>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</si>
  <si>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</si>
  <si>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</si>
  <si>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</si>
  <si>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</si>
  <si>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</si>
  <si>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</si>
  <si>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</si>
  <si>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</si>
  <si>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</si>
  <si>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</si>
  <si>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</si>
  <si>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</si>
  <si>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</si>
  <si>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</si>
  <si>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</si>
  <si>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</si>
  <si>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</si>
  <si>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</si>
  <si>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</si>
  <si>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</si>
  <si>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</si>
  <si>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</si>
  <si>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</si>
  <si>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</si>
  <si>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</si>
  <si>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</si>
  <si>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</si>
  <si>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</si>
  <si>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</si>
  <si>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</si>
  <si>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</si>
  <si>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</si>
  <si>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</si>
  <si>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</si>
  <si>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</si>
  <si>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</si>
  <si>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</si>
  <si>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</si>
  <si>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</si>
  <si>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</si>
  <si>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</si>
  <si>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</si>
  <si>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</si>
  <si>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</si>
  <si>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</si>
  <si>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</si>
  <si>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</si>
  <si>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</si>
  <si>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</si>
  <si>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</si>
  <si>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</si>
  <si>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</si>
  <si>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</si>
  <si>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</si>
  <si>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</si>
  <si>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</si>
  <si>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</si>
  <si>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</si>
  <si>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</si>
  <si>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</si>
  <si>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</si>
  <si>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</si>
  <si>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</si>
  <si>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</si>
  <si>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</si>
  <si>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</si>
  <si>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</si>
  <si>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</si>
  <si>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</si>
  <si>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</si>
  <si>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</si>
  <si>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</si>
  <si>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</si>
  <si>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</si>
  <si>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</si>
  <si>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</si>
  <si>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</si>
  <si>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</si>
  <si>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</si>
  <si>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</si>
  <si>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</si>
  <si>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</si>
  <si>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</si>
  <si>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</si>
  <si>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</si>
  <si>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</si>
  <si>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</si>
  <si>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</si>
  <si>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</si>
  <si>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</si>
  <si>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</si>
  <si>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</si>
  <si>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</si>
  <si>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</si>
  <si>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</si>
  <si>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</si>
  <si>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</si>
  <si>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</si>
  <si>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</si>
  <si>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</si>
  <si>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</si>
  <si>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</si>
  <si>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</si>
  <si>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</si>
  <si>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</si>
  <si>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</si>
  <si>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</si>
  <si>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</si>
  <si>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</si>
  <si>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</si>
  <si>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</si>
  <si>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</si>
  <si>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</si>
  <si>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</si>
  <si>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</si>
  <si>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</si>
  <si>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</si>
  <si>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</si>
  <si>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</si>
  <si>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</si>
  <si>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</si>
  <si>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</si>
  <si>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</si>
  <si>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</si>
  <si>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</si>
  <si>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</si>
  <si>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</si>
  <si>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</si>
  <si>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</si>
  <si>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</si>
  <si>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</si>
  <si>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</si>
  <si>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</si>
  <si>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</si>
  <si>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</si>
  <si>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</si>
  <si>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</si>
  <si>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</si>
  <si>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</si>
  <si>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</si>
  <si>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</si>
  <si>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</si>
  <si>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</si>
  <si>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</si>
  <si>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</si>
  <si>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</si>
  <si>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</si>
  <si>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</si>
  <si>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</si>
  <si>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</si>
  <si>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</si>
  <si>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</si>
  <si>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</si>
  <si>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</si>
  <si>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</si>
  <si>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</si>
  <si>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</si>
  <si>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</si>
  <si>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</si>
  <si>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</si>
  <si>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</si>
  <si>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</si>
  <si>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</si>
  <si>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</si>
  <si>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</si>
  <si>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</si>
  <si>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</si>
  <si>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</si>
  <si>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</si>
  <si>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</si>
  <si>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</si>
  <si>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</si>
  <si>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</si>
  <si>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</si>
  <si>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</si>
  <si>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</si>
  <si>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</si>
  <si>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</si>
  <si>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</si>
  <si>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</si>
  <si>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</si>
  <si>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</si>
  <si>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</si>
  <si>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</si>
  <si>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</si>
  <si>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</si>
  <si>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</si>
  <si>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</si>
  <si>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</si>
  <si>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</si>
  <si>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</si>
  <si>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</si>
  <si>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</si>
  <si>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</si>
  <si>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</si>
  <si>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</si>
  <si>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</si>
  <si>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</si>
  <si>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</si>
  <si>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</si>
  <si>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</si>
  <si>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</si>
  <si>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</si>
  <si>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</si>
  <si>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</si>
  <si>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</si>
  <si>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</si>
  <si>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</si>
  <si>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</si>
  <si>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</si>
  <si>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</si>
  <si>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</si>
  <si>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</si>
  <si>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</si>
  <si>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</si>
  <si>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</si>
  <si>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</si>
  <si>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</si>
  <si>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</si>
  <si>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</si>
  <si>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</si>
  <si>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</si>
  <si>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</si>
  <si>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</si>
  <si>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</si>
  <si>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</si>
  <si>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</si>
  <si>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</si>
  <si>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</si>
  <si>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</si>
  <si>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</si>
  <si>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</si>
  <si>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</si>
  <si>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</si>
  <si>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</si>
  <si>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</si>
  <si>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</si>
  <si>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</si>
  <si>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</si>
  <si>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</si>
  <si>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</si>
  <si>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</si>
  <si>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</si>
  <si>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</si>
  <si>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</si>
  <si>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</si>
  <si>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</si>
  <si>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</si>
  <si>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</si>
  <si>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</si>
  <si>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</si>
  <si>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</si>
  <si>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</si>
  <si>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</si>
  <si>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</si>
  <si>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</si>
  <si>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</si>
  <si>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</si>
  <si>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</si>
  <si>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</si>
  <si>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</si>
  <si>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</si>
  <si>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</si>
  <si>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</si>
  <si>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</si>
  <si>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</si>
  <si>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</si>
  <si>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</si>
  <si>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</si>
  <si>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</si>
  <si>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</si>
  <si>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</si>
  <si>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</si>
  <si>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</si>
  <si>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</si>
  <si>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</si>
  <si>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</si>
  <si>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</si>
  <si>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</si>
  <si>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</si>
  <si>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</si>
  <si>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</si>
  <si>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</si>
  <si>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</si>
  <si>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</si>
  <si>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</si>
  <si>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</si>
  <si>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</si>
  <si>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</si>
  <si>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</si>
  <si>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</si>
  <si>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</si>
  <si>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</si>
  <si>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</si>
  <si>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</si>
  <si>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</si>
  <si>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</si>
  <si>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</si>
  <si>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</si>
  <si>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</si>
  <si>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</si>
  <si>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</si>
  <si>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</si>
  <si>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</si>
  <si>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</si>
  <si>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</si>
  <si>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</si>
  <si>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</si>
  <si>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</si>
  <si>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</si>
  <si>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</si>
  <si>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</si>
  <si>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</si>
  <si>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</si>
  <si>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</si>
  <si>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</si>
  <si>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</si>
  <si>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</si>
  <si>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</si>
  <si>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</si>
  <si>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</si>
  <si>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</si>
  <si>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</si>
  <si>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</si>
  <si>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</si>
  <si>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</si>
  <si>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</si>
  <si>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</si>
  <si>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</si>
  <si>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</si>
  <si>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</si>
  <si>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</si>
  <si>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</si>
  <si>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</si>
  <si>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</si>
  <si>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</si>
  <si>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</si>
  <si>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</si>
  <si>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</si>
  <si>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</si>
  <si>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</si>
  <si>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</si>
  <si>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</si>
  <si>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</si>
  <si>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</si>
  <si>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</si>
  <si>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</si>
  <si>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</si>
  <si>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</si>
  <si>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</si>
  <si>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</si>
  <si>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</si>
  <si>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</si>
  <si>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</si>
  <si>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</si>
  <si>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</si>
  <si>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</si>
  <si>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</si>
  <si>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</si>
  <si>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</si>
  <si>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</si>
  <si>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</si>
  <si>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</si>
  <si>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</si>
  <si>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</si>
  <si>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</si>
  <si>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</si>
  <si>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</si>
  <si>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</si>
  <si>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</si>
  <si>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</si>
  <si>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</si>
  <si>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</si>
  <si>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</si>
  <si>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</si>
  <si>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</si>
  <si>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</si>
  <si>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</si>
  <si>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</si>
  <si>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</si>
  <si>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</si>
  <si>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</si>
  <si>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</si>
  <si>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</si>
  <si>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</si>
  <si>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</si>
  <si>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</si>
  <si>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</si>
  <si>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</si>
  <si>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</si>
  <si>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</si>
  <si>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</si>
  <si>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</si>
  <si>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</si>
  <si>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</si>
  <si>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</si>
  <si>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</si>
  <si>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</si>
  <si>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</si>
  <si>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</si>
  <si>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</si>
  <si>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</si>
  <si>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</si>
  <si>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</si>
  <si>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</si>
  <si>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</si>
  <si>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</si>
  <si>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</si>
  <si>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</si>
  <si>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</si>
  <si>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</si>
  <si>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</si>
  <si>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</si>
  <si>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</si>
  <si>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</si>
  <si>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</si>
  <si>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</si>
  <si>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</si>
  <si>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</si>
  <si>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</si>
  <si>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</si>
  <si>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</si>
  <si>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</si>
  <si>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</si>
  <si>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</si>
  <si>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</si>
  <si>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</si>
  <si>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</si>
  <si>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</si>
  <si>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</si>
  <si>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</si>
  <si>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</si>
  <si>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</si>
  <si>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</si>
  <si>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</si>
  <si>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</si>
  <si>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</si>
  <si>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</si>
  <si>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</si>
  <si>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</si>
  <si>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</si>
  <si>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</si>
  <si>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</si>
  <si>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</si>
  <si>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</si>
  <si>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</si>
  <si>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</si>
  <si>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</si>
  <si>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</si>
  <si>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</si>
  <si>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</si>
  <si>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</si>
  <si>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</si>
  <si>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</si>
  <si>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</si>
  <si>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</si>
  <si>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</si>
  <si>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</si>
  <si>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</si>
  <si>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</si>
  <si>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</si>
  <si>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</si>
  <si>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</si>
  <si>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</si>
  <si>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</si>
  <si>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</si>
  <si>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</si>
  <si>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</si>
  <si>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</si>
  <si>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</si>
  <si>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</si>
  <si>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</si>
  <si>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</si>
  <si>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</si>
  <si>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</si>
  <si>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</si>
  <si>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</si>
  <si>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</si>
  <si>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</si>
  <si>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</si>
  <si>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</si>
  <si>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</si>
  <si>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</si>
  <si>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</si>
  <si>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</si>
  <si>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</si>
  <si>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</si>
  <si>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</si>
  <si>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</si>
  <si>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</si>
  <si>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</si>
  <si>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</si>
  <si>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</si>
  <si>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</si>
  <si>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</si>
  <si>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</si>
  <si>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</si>
  <si>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</si>
  <si>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</si>
  <si>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</si>
  <si>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</si>
  <si>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</si>
  <si>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</si>
  <si>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</si>
  <si>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</si>
  <si>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</si>
  <si>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</si>
  <si>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</si>
  <si>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</si>
  <si>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</si>
  <si>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</si>
  <si>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</si>
  <si>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</si>
  <si>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</si>
  <si>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</si>
  <si>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</si>
  <si>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</si>
  <si>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</si>
  <si>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</si>
  <si>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</si>
  <si>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</si>
  <si>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</si>
  <si>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</si>
  <si>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</si>
  <si>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</si>
  <si>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</si>
  <si>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</si>
  <si>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</si>
  <si>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</si>
  <si>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</si>
  <si>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</si>
  <si>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</si>
  <si>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</si>
  <si>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</si>
  <si>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</si>
  <si>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</si>
  <si>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</si>
  <si>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</si>
  <si>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</si>
  <si>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</si>
  <si>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</si>
  <si>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</si>
  <si>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</si>
  <si>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</si>
  <si>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</si>
  <si>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</si>
  <si>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</si>
  <si>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</si>
  <si>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</si>
  <si>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</si>
  <si>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</si>
  <si>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</si>
  <si>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</si>
  <si>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</si>
  <si>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</si>
  <si>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</si>
  <si>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</si>
  <si>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</si>
  <si>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</si>
  <si>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</si>
  <si>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</si>
  <si>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</si>
  <si>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</si>
  <si>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</si>
  <si>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</si>
  <si>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</si>
  <si>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</si>
  <si>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</si>
  <si>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</si>
  <si>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</si>
  <si>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</si>
  <si>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</si>
  <si>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</si>
  <si>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</si>
  <si>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</si>
  <si>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</si>
  <si>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</si>
  <si>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</si>
  <si>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</si>
  <si>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</si>
  <si>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</si>
  <si>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</si>
  <si>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</si>
  <si>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</si>
  <si>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</si>
  <si>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</si>
  <si>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</si>
  <si>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</si>
  <si>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</si>
  <si>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</si>
  <si>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</si>
  <si>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</si>
  <si>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</si>
  <si>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</si>
  <si>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</si>
  <si>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</si>
  <si>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</si>
  <si>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</si>
  <si>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</si>
  <si>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</si>
  <si>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</si>
  <si>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</si>
  <si>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</si>
  <si>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</si>
  <si>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</si>
  <si>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</si>
  <si>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</si>
  <si>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</si>
  <si>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</si>
  <si>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</si>
  <si>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</si>
  <si>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</si>
  <si>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</si>
  <si>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</si>
  <si>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</si>
  <si>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</si>
  <si>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</si>
  <si>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</si>
  <si>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</si>
  <si>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</si>
  <si>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</si>
  <si>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</si>
  <si>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</si>
  <si>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</si>
  <si>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</si>
  <si>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</si>
  <si>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</si>
  <si>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</si>
  <si>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</si>
  <si>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</si>
  <si>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</si>
  <si>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</si>
  <si>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</si>
  <si>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</si>
  <si>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</si>
  <si>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</si>
  <si>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</si>
  <si>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</si>
  <si>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</si>
  <si>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</si>
  <si>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</si>
  <si>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</si>
  <si>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</si>
  <si>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</si>
  <si>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</si>
  <si>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</si>
  <si>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</si>
  <si>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</si>
  <si>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</si>
  <si>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</si>
  <si>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</si>
  <si>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</si>
  <si>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</si>
  <si>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</si>
  <si>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</si>
  <si>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</si>
  <si>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</si>
  <si>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</si>
  <si>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</si>
  <si>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</si>
  <si>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</si>
  <si>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</si>
  <si>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</si>
  <si>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</si>
  <si>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</si>
  <si>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</si>
  <si>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</si>
  <si>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</si>
  <si>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</si>
  <si>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</si>
  <si>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</si>
  <si>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</si>
  <si>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</si>
  <si>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</si>
  <si>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</si>
  <si>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</si>
  <si>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</si>
  <si>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</si>
  <si>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</si>
  <si>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</si>
  <si>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</si>
  <si>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</si>
  <si>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</si>
  <si>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</si>
  <si>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</si>
  <si>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</si>
  <si>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</si>
  <si>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</si>
  <si>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</si>
  <si>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</si>
  <si>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</si>
  <si>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</si>
  <si>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</si>
  <si>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</si>
  <si>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</si>
  <si>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</si>
  <si>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</si>
  <si>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</si>
  <si>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</si>
  <si>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</si>
  <si>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</si>
  <si>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</si>
  <si>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</si>
  <si>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</si>
  <si>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</si>
  <si>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</si>
  <si>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</si>
  <si>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</si>
  <si>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</si>
  <si>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</si>
  <si>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</si>
  <si>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</si>
  <si>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</si>
  <si>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</si>
  <si>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</si>
  <si>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</si>
  <si>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</si>
  <si>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</si>
  <si>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</si>
  <si>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</si>
  <si>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</si>
  <si>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</si>
  <si>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</si>
  <si>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</si>
  <si>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</si>
  <si>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</si>
  <si>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</si>
  <si>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</si>
  <si>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</si>
  <si>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</si>
  <si>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</si>
  <si>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</si>
  <si>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</si>
  <si>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</si>
  <si>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</si>
  <si>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</si>
  <si>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</si>
  <si>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</si>
  <si>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</si>
  <si>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</si>
  <si>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</si>
  <si>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</si>
  <si>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</si>
  <si>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</si>
  <si>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</si>
  <si>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</si>
  <si>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</si>
  <si>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</si>
  <si>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</si>
  <si>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</si>
  <si>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</si>
  <si>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</si>
  <si>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</si>
  <si>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</si>
  <si>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</si>
  <si>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</si>
  <si>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</si>
  <si>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</si>
  <si>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</si>
  <si>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</si>
  <si>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</si>
  <si>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</si>
  <si>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</si>
  <si>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</si>
  <si>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</si>
  <si>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</si>
  <si>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</si>
  <si>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</si>
  <si>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</si>
  <si>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</si>
  <si>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</si>
  <si>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</si>
  <si>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</si>
  <si>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</si>
  <si>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</si>
  <si>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</si>
  <si>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</si>
  <si>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</si>
  <si>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</si>
  <si>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</si>
  <si>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</si>
  <si>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</si>
  <si>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</si>
  <si>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</si>
  <si>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</si>
  <si>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</si>
  <si>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</si>
  <si>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</si>
  <si>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</si>
  <si>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</si>
  <si>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</si>
  <si>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</si>
  <si>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</si>
  <si>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</si>
  <si>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</si>
  <si>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</si>
  <si>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</si>
  <si>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</si>
  <si>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</si>
  <si>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</si>
  <si>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</si>
  <si>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</si>
  <si>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</si>
  <si>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</si>
  <si>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</si>
  <si>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</si>
  <si>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</si>
  <si>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</si>
  <si>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</si>
  <si>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</si>
  <si>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</si>
  <si>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</si>
  <si>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</si>
  <si>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</si>
  <si>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</si>
  <si>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</si>
  <si>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</si>
  <si>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</si>
  <si>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</si>
  <si>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</si>
  <si>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</si>
  <si>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</si>
  <si>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</si>
  <si>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</si>
  <si>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</si>
  <si>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</si>
  <si>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</si>
  <si>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</si>
  <si>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</si>
  <si>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</si>
  <si>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</si>
  <si>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</si>
  <si>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</si>
  <si>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</si>
  <si>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</si>
  <si>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</si>
  <si>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</si>
  <si>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</si>
  <si>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</si>
  <si>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</si>
  <si>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</si>
  <si>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</si>
  <si>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</si>
  <si>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</si>
  <si>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</si>
  <si>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</si>
  <si>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</si>
  <si>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</si>
  <si>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</si>
  <si>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</si>
  <si>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</si>
  <si>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</si>
  <si>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</si>
  <si>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</si>
  <si>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</si>
  <si>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</si>
  <si>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</si>
  <si>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</si>
  <si>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</si>
  <si>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</si>
  <si>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</si>
  <si>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</si>
  <si>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</si>
  <si>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</si>
  <si>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</si>
  <si>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</si>
  <si>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</si>
  <si>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</si>
  <si>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</si>
  <si>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</si>
  <si>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</si>
  <si>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</si>
  <si>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</si>
  <si>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</si>
  <si>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</si>
  <si>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</si>
  <si>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</si>
  <si>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</si>
  <si>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</si>
  <si>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</si>
  <si>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</si>
  <si>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</si>
  <si>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</si>
  <si>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</si>
  <si>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</si>
  <si>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</si>
  <si>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</si>
  <si>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</si>
  <si>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</si>
  <si>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</si>
  <si>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</si>
  <si>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</si>
  <si>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</si>
  <si>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</si>
  <si>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</si>
  <si>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</si>
  <si>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</si>
  <si>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</si>
  <si>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</si>
  <si>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</si>
  <si>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</si>
  <si>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</si>
  <si>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</si>
  <si>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</si>
  <si>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</si>
  <si>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</si>
  <si>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</si>
  <si>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</si>
  <si>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</si>
  <si>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</si>
  <si>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</si>
  <si>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</si>
  <si>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</si>
  <si>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</si>
  <si>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</si>
  <si>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</si>
  <si>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</si>
  <si>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</si>
  <si>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</si>
  <si>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</si>
  <si>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</si>
  <si>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</si>
  <si>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</si>
  <si>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</si>
  <si>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</si>
  <si>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</si>
  <si>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</si>
  <si>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</si>
  <si>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</si>
  <si>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</si>
  <si>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</si>
  <si>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</si>
  <si>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</si>
  <si>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</si>
  <si>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</si>
  <si>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</si>
  <si>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</si>
  <si>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</si>
  <si>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</si>
  <si>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</si>
  <si>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</si>
  <si>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</si>
  <si>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</si>
  <si>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</si>
  <si>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</si>
  <si>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</si>
  <si>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</si>
  <si>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</si>
  <si>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</si>
  <si>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</si>
  <si>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</si>
  <si>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</si>
  <si>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</si>
  <si>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</si>
  <si>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</si>
  <si>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</si>
  <si>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</si>
  <si>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</si>
  <si>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</si>
  <si>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</si>
  <si>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</si>
  <si>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</si>
  <si>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</si>
  <si>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</si>
  <si>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</si>
  <si>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</si>
  <si>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</si>
  <si>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</si>
  <si>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</si>
  <si>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</si>
  <si>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</si>
  <si>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</si>
  <si>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</si>
  <si>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</si>
  <si>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</si>
  <si>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</si>
  <si>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</si>
  <si>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</si>
  <si>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</si>
  <si>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</si>
  <si>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</si>
  <si>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</si>
  <si>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</si>
  <si>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</si>
  <si>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</si>
  <si>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</si>
  <si>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</si>
  <si>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</si>
  <si>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</si>
  <si>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</si>
  <si>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</si>
  <si>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</si>
  <si>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</si>
  <si>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</si>
  <si>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</si>
  <si>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</si>
  <si>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</si>
  <si>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</si>
  <si>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</si>
  <si>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</si>
  <si>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</si>
  <si>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</si>
  <si>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</si>
  <si>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</si>
  <si>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</si>
  <si>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</si>
  <si>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</si>
  <si>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</si>
  <si>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</si>
  <si>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</si>
  <si>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</si>
  <si>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</si>
  <si>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</si>
  <si>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</si>
  <si>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</si>
  <si>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</si>
  <si>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</si>
  <si>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</si>
  <si>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</si>
  <si>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</si>
  <si>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</si>
  <si>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</si>
  <si>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</si>
  <si>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</si>
  <si>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</si>
  <si>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</si>
  <si>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</si>
  <si>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</si>
  <si>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</si>
  <si>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</si>
  <si>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</si>
  <si>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</si>
  <si>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</si>
  <si>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</si>
  <si>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</si>
  <si>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</si>
  <si>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</si>
  <si>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</si>
  <si>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</si>
  <si>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</si>
  <si>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</si>
  <si>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</si>
  <si>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</si>
  <si>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</si>
  <si>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</si>
  <si>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</si>
  <si>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</si>
  <si>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</si>
  <si>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</si>
  <si>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</si>
  <si>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</si>
  <si>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</si>
  <si>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</si>
  <si>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</si>
  <si>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</si>
  <si>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</si>
  <si>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</si>
  <si>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</si>
  <si>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</si>
  <si>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</si>
  <si>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</si>
  <si>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</si>
  <si>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</si>
  <si>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</si>
  <si>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</si>
  <si>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</si>
  <si>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</si>
  <si>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</si>
  <si>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</si>
  <si>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</si>
  <si>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</si>
  <si>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</si>
  <si>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</si>
  <si>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</si>
  <si>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</si>
  <si>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</si>
  <si>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</si>
  <si>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</si>
  <si>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</si>
  <si>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</si>
  <si>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</si>
  <si>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</si>
  <si>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</si>
  <si>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</si>
  <si>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</si>
  <si>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</si>
  <si>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</si>
  <si>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</si>
  <si>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</si>
  <si>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</si>
  <si>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</si>
  <si>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</si>
  <si>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</si>
  <si>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</si>
  <si>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</si>
  <si>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</si>
  <si>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</si>
  <si>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</si>
  <si>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</si>
  <si>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</si>
  <si>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</si>
  <si>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</si>
  <si>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</si>
  <si>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</si>
  <si>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</si>
  <si>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</si>
  <si>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</si>
  <si>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</si>
  <si>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</si>
  <si>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</si>
  <si>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</si>
  <si>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</si>
  <si>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</si>
  <si>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</si>
  <si>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</si>
  <si>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</si>
  <si>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</si>
  <si>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</si>
  <si>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</si>
  <si>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</si>
  <si>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</si>
  <si>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</si>
  <si>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</si>
  <si>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</si>
  <si>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</si>
  <si>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</si>
  <si>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</si>
  <si>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</si>
  <si>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</si>
  <si>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</si>
  <si>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</si>
  <si>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</si>
  <si>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</si>
  <si>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</si>
  <si>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</si>
  <si>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</si>
  <si>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</si>
  <si>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</si>
  <si>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</si>
  <si>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</si>
  <si>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</si>
  <si>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</si>
  <si>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</si>
  <si>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</si>
  <si>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</si>
  <si>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</si>
  <si>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</si>
  <si>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</si>
  <si>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</si>
  <si>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</si>
  <si>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</si>
  <si>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</si>
  <si>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</si>
  <si>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</si>
  <si>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</si>
  <si>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</si>
  <si>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</si>
  <si>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</si>
  <si>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</si>
  <si>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</si>
  <si>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</si>
  <si>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</si>
  <si>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</si>
  <si>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</si>
  <si>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</si>
  <si>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</si>
  <si>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</si>
  <si>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</si>
  <si>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</si>
  <si>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</si>
  <si>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</si>
  <si>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</si>
  <si>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</si>
  <si>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</si>
  <si>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</si>
  <si>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</si>
  <si>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</si>
  <si>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</si>
  <si>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</si>
  <si>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</si>
  <si>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</si>
  <si>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</si>
  <si>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</si>
  <si>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</si>
  <si>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</si>
  <si>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</si>
  <si>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</si>
  <si>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</si>
  <si>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</si>
  <si>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</si>
  <si>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</si>
  <si>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</si>
  <si>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</si>
  <si>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</si>
  <si>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</si>
  <si>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</si>
  <si>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</si>
  <si>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</si>
  <si>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</si>
  <si>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</si>
  <si>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</si>
  <si>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</si>
  <si>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</si>
  <si>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</si>
  <si>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</si>
  <si>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</si>
  <si>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</si>
  <si>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</si>
  <si>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</si>
  <si>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</si>
  <si>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</si>
  <si>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</si>
  <si>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</si>
  <si>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</si>
  <si>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</si>
  <si>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</si>
  <si>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</si>
  <si>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</si>
  <si>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</si>
  <si>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</si>
  <si>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</si>
  <si>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</si>
  <si>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</si>
  <si>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</si>
  <si>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</si>
  <si>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</si>
  <si>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</si>
  <si>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</si>
  <si>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</si>
  <si>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</si>
  <si>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</si>
  <si>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</si>
  <si>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</si>
  <si>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</si>
  <si>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</si>
  <si>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</si>
  <si>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</si>
  <si>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</si>
  <si>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</si>
  <si>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</si>
  <si>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</si>
  <si>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</si>
  <si>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</si>
  <si>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</si>
  <si>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</si>
  <si>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</si>
  <si>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</si>
  <si>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</si>
  <si>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</si>
  <si>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</si>
  <si>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</si>
  <si>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</si>
  <si>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</si>
  <si>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</si>
  <si>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</si>
  <si>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</si>
  <si>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</si>
  <si>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</si>
  <si>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</si>
  <si>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</si>
  <si>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</si>
  <si>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</si>
  <si>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</si>
  <si>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</si>
  <si>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</si>
  <si>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</si>
  <si>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</si>
  <si>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</si>
  <si>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</si>
  <si>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</si>
  <si>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</si>
  <si>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</si>
  <si>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</si>
  <si>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</si>
  <si>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</si>
  <si>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</si>
  <si>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</si>
  <si>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</si>
  <si>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</si>
  <si>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</si>
  <si>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</si>
  <si>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</si>
  <si>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</si>
  <si>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</si>
  <si>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</si>
  <si>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</si>
  <si>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</si>
  <si>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</si>
  <si>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</si>
  <si>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</si>
  <si>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</si>
  <si>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</si>
  <si>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</si>
  <si>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</si>
  <si>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</si>
  <si>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</si>
  <si>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</si>
  <si>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</si>
  <si>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</si>
  <si>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</si>
  <si>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</si>
  <si>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</si>
  <si>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</si>
  <si>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</si>
  <si>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</si>
  <si>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</si>
  <si>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</si>
  <si>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</si>
  <si>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</si>
  <si>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</si>
  <si>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</si>
  <si>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</si>
  <si>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</si>
  <si>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</si>
  <si>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</si>
  <si>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</si>
  <si>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</si>
  <si>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</si>
  <si>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</si>
  <si>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</si>
  <si>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</si>
  <si>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</si>
  <si>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</si>
  <si>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</si>
  <si>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</si>
  <si>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</si>
  <si>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</si>
  <si>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</si>
  <si>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</si>
  <si>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</si>
  <si>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</si>
  <si>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</si>
  <si>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</si>
  <si>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</si>
  <si>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</si>
  <si>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</si>
  <si>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</si>
  <si>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</si>
  <si>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</si>
  <si>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</si>
  <si>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</si>
  <si>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</si>
  <si>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</si>
  <si>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</si>
  <si>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</si>
  <si>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</si>
  <si>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</si>
  <si>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</si>
  <si>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</si>
  <si>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</si>
  <si>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</si>
  <si>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</si>
  <si>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</si>
  <si>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</si>
  <si>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</si>
  <si>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</si>
  <si>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</si>
  <si>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</si>
  <si>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</si>
  <si>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</si>
  <si>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</si>
  <si>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</si>
  <si>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</si>
  <si>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</si>
  <si>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</si>
  <si>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</si>
  <si>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</si>
  <si>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</si>
  <si>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</si>
  <si>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</si>
  <si>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</si>
  <si>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</si>
  <si>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</si>
  <si>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</si>
  <si>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</si>
  <si>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</si>
  <si>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</si>
  <si>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</si>
  <si>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</si>
  <si>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</si>
  <si>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</si>
  <si>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</si>
  <si>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</si>
  <si>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</si>
  <si>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</si>
  <si>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</si>
  <si>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</si>
  <si>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</si>
  <si>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</si>
  <si>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</si>
  <si>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</si>
  <si>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</si>
  <si>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</si>
  <si>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</si>
  <si>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</si>
  <si>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</si>
  <si>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</si>
  <si>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</si>
  <si>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</si>
  <si>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</si>
  <si>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</si>
  <si>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</si>
  <si>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</si>
  <si>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</si>
  <si>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</si>
  <si>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</si>
  <si>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</si>
  <si>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</si>
  <si>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</si>
  <si>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</si>
  <si>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</si>
  <si>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</si>
  <si>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</si>
  <si>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</si>
  <si>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</si>
  <si>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</si>
  <si>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</si>
  <si>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</si>
  <si>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</si>
  <si>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</si>
  <si>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</si>
  <si>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</si>
  <si>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</si>
  <si>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</si>
  <si>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</si>
  <si>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</si>
  <si>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</si>
  <si>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</si>
  <si>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</si>
  <si>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</si>
  <si>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</si>
  <si>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</si>
  <si>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</si>
  <si>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</si>
  <si>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</si>
  <si>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</si>
  <si>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</si>
  <si>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</si>
  <si>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</si>
  <si>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</si>
  <si>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</si>
  <si>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</si>
  <si>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</si>
  <si>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</si>
  <si>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</si>
  <si>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</si>
  <si>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</si>
  <si>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</si>
  <si>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</si>
  <si>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</si>
  <si>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</si>
  <si>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</si>
  <si>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</si>
  <si>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</si>
  <si>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</si>
  <si>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</si>
  <si>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</si>
  <si>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</si>
  <si>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</si>
  <si>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</si>
  <si>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</si>
  <si>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</si>
  <si>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</si>
  <si>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</si>
  <si>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</si>
  <si>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</si>
  <si>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</si>
  <si>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</si>
  <si>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</si>
  <si>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</si>
  <si>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</si>
  <si>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</si>
  <si>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</si>
  <si>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</si>
  <si>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</si>
  <si>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</si>
  <si>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</si>
  <si>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</si>
  <si>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</si>
  <si>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</si>
  <si>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</si>
  <si>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</si>
  <si>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</si>
  <si>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</si>
  <si>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</si>
  <si>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</si>
  <si>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</si>
  <si>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</si>
  <si>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</si>
  <si>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</si>
  <si>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</si>
  <si>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</si>
  <si>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</si>
  <si>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</si>
  <si>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</si>
  <si>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</si>
  <si>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</si>
  <si>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</si>
  <si>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</si>
  <si>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</si>
  <si>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</si>
  <si>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</si>
  <si>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</si>
  <si>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</si>
  <si>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</si>
  <si>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</si>
  <si>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</si>
  <si>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</si>
  <si>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</si>
  <si>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</si>
  <si>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</si>
  <si>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</si>
  <si>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</si>
  <si>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</si>
  <si>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</si>
  <si>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</si>
  <si>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</si>
  <si>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</si>
  <si>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</si>
  <si>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</si>
  <si>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</si>
  <si>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</si>
  <si>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</si>
  <si>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</si>
  <si>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</si>
  <si>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</si>
  <si>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</si>
  <si>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</si>
  <si>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</si>
  <si>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</si>
  <si>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</si>
  <si>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</si>
  <si>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</si>
  <si>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</si>
  <si>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</si>
  <si>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</si>
  <si>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</si>
  <si>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</si>
  <si>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</si>
  <si>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</si>
  <si>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</si>
  <si>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</si>
  <si>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</si>
  <si>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</si>
  <si>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</si>
  <si>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</si>
  <si>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</si>
  <si>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</si>
  <si>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</si>
  <si>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</si>
  <si>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</si>
  <si>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</si>
  <si>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</si>
  <si>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</si>
  <si>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</si>
  <si>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</si>
  <si>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</si>
  <si>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</si>
  <si>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</si>
  <si>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</si>
  <si>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</si>
  <si>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</si>
  <si>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</si>
  <si>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</si>
  <si>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</si>
  <si>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</si>
  <si>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</si>
  <si>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</si>
  <si>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</si>
  <si>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</si>
  <si>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</si>
  <si>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</si>
  <si>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</si>
  <si>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</si>
  <si>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</si>
  <si>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</si>
  <si>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</si>
  <si>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</si>
  <si>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</si>
  <si>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</si>
  <si>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</si>
  <si>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</si>
  <si>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</si>
  <si>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</si>
  <si>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</si>
  <si>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</si>
  <si>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</si>
  <si>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</si>
  <si>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</si>
  <si>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</si>
  <si>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</si>
  <si>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</si>
  <si>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</si>
  <si>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</si>
  <si>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</si>
  <si>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</si>
  <si>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</si>
  <si>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</si>
  <si>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</si>
  <si>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</si>
  <si>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</si>
  <si>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</si>
  <si>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</si>
  <si>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</si>
  <si>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</si>
  <si>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</si>
  <si>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</si>
  <si>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</si>
  <si>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</si>
  <si>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</si>
  <si>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</si>
  <si>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</si>
  <si>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</si>
  <si>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</si>
  <si>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</si>
  <si>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</si>
  <si>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</si>
  <si>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</si>
  <si>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</si>
  <si>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</si>
  <si>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</si>
  <si>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</si>
  <si>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</si>
  <si>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</si>
  <si>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</si>
  <si>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</si>
  <si>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</si>
  <si>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</si>
  <si>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</si>
  <si>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</si>
  <si>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</si>
  <si>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</si>
  <si>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</si>
  <si>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</si>
  <si>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</si>
  <si>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</si>
  <si>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</si>
  <si>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</si>
  <si>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</si>
  <si>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</si>
  <si>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</si>
  <si>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</si>
  <si>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</si>
  <si>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</si>
  <si>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</si>
  <si>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</si>
  <si>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</si>
  <si>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</si>
  <si>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</si>
  <si>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</si>
  <si>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</si>
  <si>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</si>
  <si>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</si>
  <si>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</si>
  <si>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</si>
  <si>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</si>
  <si>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</si>
  <si>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</si>
  <si>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</si>
  <si>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</si>
  <si>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</si>
  <si>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</si>
  <si>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</si>
  <si>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</si>
  <si>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</si>
  <si>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</si>
  <si>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</si>
  <si>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</si>
  <si>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</si>
  <si>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</si>
  <si>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</si>
  <si>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</si>
  <si>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</si>
  <si>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</si>
  <si>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</si>
  <si>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</si>
  <si>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</si>
  <si>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</si>
  <si>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</si>
  <si>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</si>
  <si>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</si>
  <si>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</si>
  <si>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</si>
  <si>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</si>
  <si>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</si>
  <si>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</si>
  <si>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</si>
  <si>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</si>
  <si>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</si>
  <si>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</si>
  <si>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</si>
  <si>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</si>
  <si>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</si>
  <si>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</si>
  <si>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</si>
  <si>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</si>
  <si>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</si>
  <si>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</si>
  <si>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</si>
  <si>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</si>
  <si>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</si>
  <si>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</si>
  <si>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</si>
  <si>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</si>
  <si>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</si>
  <si>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</si>
  <si>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</si>
  <si>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</si>
  <si>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</si>
  <si>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</si>
  <si>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</si>
  <si>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</si>
  <si>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</si>
  <si>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</si>
  <si>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</si>
  <si>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</si>
  <si>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</si>
  <si>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</si>
  <si>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</si>
  <si>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</si>
  <si>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</si>
  <si>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</si>
  <si>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</si>
  <si>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</si>
  <si>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</si>
  <si>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</si>
  <si>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</si>
  <si>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</si>
  <si>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</si>
  <si>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</si>
  <si>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</si>
  <si>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</si>
  <si>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</si>
  <si>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</si>
  <si>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</si>
  <si>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</si>
  <si>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</si>
  <si>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</si>
  <si>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</si>
  <si>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</si>
  <si>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</si>
  <si>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</si>
  <si>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</si>
  <si>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</si>
  <si>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</si>
  <si>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</si>
  <si>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</si>
  <si>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</si>
  <si>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</si>
  <si>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</si>
  <si>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</si>
  <si>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</si>
  <si>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</si>
  <si>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</si>
  <si>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</si>
  <si>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</si>
  <si>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</si>
  <si>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</si>
  <si>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</si>
  <si>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</si>
  <si>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</si>
  <si>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</si>
  <si>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</si>
  <si>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</si>
  <si>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</si>
  <si>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</si>
  <si>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</si>
  <si>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</si>
  <si>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</si>
  <si>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</si>
  <si>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</si>
  <si>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</si>
  <si>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</si>
  <si>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</si>
  <si>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</si>
  <si>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</si>
  <si>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</si>
  <si>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</si>
  <si>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</si>
  <si>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</si>
  <si>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</si>
  <si>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</si>
  <si>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</si>
  <si>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</si>
  <si>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</si>
  <si>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</si>
  <si>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</si>
  <si>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</si>
  <si>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</si>
  <si>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</si>
  <si>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</si>
  <si>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</si>
  <si>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</si>
  <si>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</si>
  <si>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</si>
  <si>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</si>
  <si>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</si>
  <si>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</si>
  <si>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</si>
  <si>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</si>
  <si>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</si>
  <si>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</si>
  <si>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</si>
  <si>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</si>
  <si>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</si>
  <si>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</si>
  <si>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</si>
  <si>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</si>
  <si>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</si>
  <si>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</si>
  <si>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</si>
  <si>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</si>
  <si>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</si>
  <si>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</si>
  <si>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</si>
  <si>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</si>
  <si>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</si>
  <si>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</si>
  <si>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</si>
  <si>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</si>
  <si>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</si>
  <si>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</si>
  <si>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</si>
  <si>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</si>
  <si>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</si>
  <si>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</si>
  <si>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</si>
  <si>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</si>
  <si>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</si>
  <si>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</si>
  <si>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</si>
  <si>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</si>
  <si>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</si>
  <si>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</si>
  <si>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</si>
  <si>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</si>
  <si>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</si>
  <si>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</si>
  <si>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</si>
  <si>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</si>
  <si>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</si>
  <si>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</si>
  <si>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</si>
  <si>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</si>
  <si>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</si>
  <si>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</si>
  <si>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</si>
  <si>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</si>
  <si>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</si>
  <si>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</si>
  <si>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</si>
  <si>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</si>
  <si>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</si>
  <si>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</si>
  <si>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</si>
  <si>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</si>
  <si>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</si>
  <si>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</si>
  <si>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</si>
  <si>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</si>
  <si>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</si>
  <si>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</si>
  <si>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</si>
  <si>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</si>
  <si>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</si>
  <si>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</si>
  <si>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</si>
  <si>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</si>
  <si>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</si>
  <si>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</si>
  <si>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</si>
  <si>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</si>
  <si>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</si>
  <si>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</si>
  <si>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</si>
  <si>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</si>
  <si>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</si>
  <si>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</si>
  <si>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</si>
  <si>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</si>
  <si>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</si>
  <si>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</si>
  <si>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</si>
  <si>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</si>
  <si>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</si>
  <si>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</si>
  <si>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</si>
  <si>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</si>
  <si>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</si>
  <si>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</si>
  <si>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</si>
  <si>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</si>
  <si>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</si>
  <si>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</si>
  <si>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</si>
  <si>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</si>
  <si>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</si>
  <si>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</si>
  <si>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</si>
  <si>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</si>
  <si>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</si>
  <si>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</si>
  <si>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</si>
  <si>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</si>
  <si>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</si>
  <si>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</si>
  <si>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</si>
  <si>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</si>
  <si>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</si>
  <si>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</si>
  <si>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</si>
  <si>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</si>
  <si>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</si>
  <si>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</si>
  <si>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</si>
  <si>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</si>
  <si>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</si>
  <si>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</si>
  <si>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</si>
  <si>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</si>
  <si>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</si>
  <si>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</si>
  <si>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</si>
  <si>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</si>
  <si>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</si>
  <si>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</si>
  <si>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</si>
  <si>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</si>
  <si>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</si>
  <si>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</si>
  <si>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</si>
  <si>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</si>
  <si>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</si>
  <si>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</si>
  <si>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</si>
  <si>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</si>
  <si>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</si>
  <si>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</si>
  <si>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</si>
  <si>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</si>
  <si>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</si>
  <si>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</si>
  <si>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</si>
  <si>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</si>
  <si>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</si>
  <si>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</si>
  <si>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</si>
  <si>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</si>
  <si>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</si>
  <si>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</si>
  <si>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</si>
  <si>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</si>
  <si>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</si>
  <si>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</si>
  <si>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</si>
  <si>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</si>
  <si>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</si>
  <si>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</si>
  <si>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</si>
  <si>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</si>
  <si>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</si>
  <si>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</si>
  <si>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</si>
  <si>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</si>
  <si>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</si>
  <si>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</si>
  <si>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</si>
  <si>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</si>
  <si>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</si>
  <si>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</si>
  <si>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</si>
  <si>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</si>
  <si>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</si>
  <si>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</si>
  <si>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</si>
  <si>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</si>
  <si>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</si>
  <si>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</si>
  <si>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</si>
  <si>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</si>
  <si>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</si>
  <si>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</si>
  <si>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</si>
  <si>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</si>
  <si>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</si>
  <si>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</si>
  <si>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</si>
  <si>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</si>
  <si>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</si>
  <si>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</si>
  <si>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</si>
  <si>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</si>
  <si>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</si>
  <si>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</si>
  <si>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</si>
  <si>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</si>
  <si>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</si>
  <si>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</si>
  <si>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</si>
  <si>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</si>
  <si>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</si>
  <si>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</si>
  <si>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</si>
  <si>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</si>
  <si>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</si>
  <si>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</si>
  <si>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</si>
  <si>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</si>
  <si>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</si>
  <si>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</si>
  <si>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</si>
  <si>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</si>
  <si>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</si>
  <si>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</si>
  <si>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</si>
  <si>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</si>
  <si>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</si>
  <si>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</si>
  <si>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</si>
  <si>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</si>
  <si>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</si>
  <si>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</si>
  <si>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</si>
  <si>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</si>
  <si>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</si>
  <si>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</si>
  <si>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</si>
  <si>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</si>
  <si>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</si>
  <si>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</si>
  <si>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</si>
  <si>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</si>
  <si>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</si>
  <si>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</si>
  <si>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</si>
  <si>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</si>
  <si>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</si>
  <si>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</si>
  <si>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</si>
  <si>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</si>
  <si>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</si>
  <si>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</si>
  <si>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</si>
  <si>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</si>
  <si>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</si>
  <si>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</si>
  <si>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</si>
  <si>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</si>
  <si>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</si>
  <si>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</si>
  <si>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</si>
  <si>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</si>
  <si>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</si>
  <si>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</si>
  <si>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</si>
  <si>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</si>
  <si>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</si>
  <si>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</si>
  <si>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</si>
  <si>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</si>
  <si>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</si>
  <si>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</si>
  <si>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</si>
  <si>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</si>
  <si>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</si>
  <si>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</si>
  <si>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</si>
  <si>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</si>
  <si>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</si>
  <si>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</si>
  <si>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</si>
  <si>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</si>
  <si>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</si>
  <si>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</si>
  <si>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</si>
  <si>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</si>
  <si>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</si>
  <si>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</si>
  <si>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</si>
  <si>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</si>
  <si>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</si>
  <si>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</si>
  <si>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</si>
  <si>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</si>
  <si>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</si>
  <si>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</si>
  <si>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</si>
  <si>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</si>
  <si>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</si>
  <si>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</si>
  <si>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</si>
  <si>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</si>
  <si>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</si>
  <si>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</si>
  <si>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</si>
  <si>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</si>
  <si>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</si>
  <si>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</si>
  <si>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</si>
  <si>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</si>
  <si>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</si>
  <si>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</si>
  <si>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</si>
  <si>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</si>
  <si>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</si>
  <si>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</si>
  <si>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</si>
  <si>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</si>
  <si>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</si>
  <si>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</si>
  <si>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</si>
  <si>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</si>
  <si>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</si>
  <si>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</si>
  <si>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</si>
  <si>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</si>
  <si>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</si>
  <si>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</si>
  <si>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</si>
  <si>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</si>
  <si>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</si>
  <si>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</si>
  <si>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</si>
  <si>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</si>
  <si>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</si>
  <si>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</si>
  <si>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</si>
  <si>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</si>
  <si>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</si>
  <si>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</si>
  <si>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</si>
  <si>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</si>
  <si>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</si>
  <si>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</si>
  <si>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</si>
  <si>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</si>
  <si>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</si>
  <si>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</si>
  <si>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</si>
  <si>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</si>
  <si>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</si>
  <si>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</si>
  <si>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</si>
  <si>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</si>
  <si>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</si>
  <si>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</si>
  <si>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</si>
  <si>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</si>
  <si>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</si>
  <si>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</si>
  <si>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</si>
  <si>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</si>
  <si>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</si>
  <si>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</si>
  <si>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</si>
  <si>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</si>
  <si>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</si>
  <si>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</si>
  <si>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</si>
  <si>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</si>
  <si>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</si>
  <si>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</si>
  <si>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</si>
  <si>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</si>
  <si>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</si>
  <si>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</si>
  <si>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</si>
  <si>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</si>
  <si>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</si>
  <si>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</si>
  <si>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</si>
  <si>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</si>
  <si>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</si>
  <si>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</si>
  <si>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</si>
  <si>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</si>
  <si>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</si>
  <si>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</si>
  <si>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</si>
  <si>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</si>
  <si>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</si>
  <si>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</si>
  <si>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</si>
  <si>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</si>
  <si>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</si>
  <si>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</si>
  <si>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</si>
  <si>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</si>
  <si>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</si>
  <si>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</si>
  <si>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</si>
  <si>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</si>
  <si>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</si>
  <si>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</si>
  <si>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</si>
  <si>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</si>
  <si>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</si>
  <si>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</si>
  <si>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</si>
  <si>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</si>
  <si>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</si>
  <si>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</si>
  <si>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</si>
  <si>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</si>
  <si>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</si>
  <si>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</si>
  <si>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</si>
  <si>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</si>
  <si>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</si>
  <si>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</si>
  <si>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</si>
  <si>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</si>
  <si>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</si>
  <si>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</si>
  <si>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</si>
  <si>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</si>
  <si>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</si>
  <si>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</si>
  <si>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</si>
  <si>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</si>
  <si>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</si>
  <si>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</si>
  <si>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</si>
  <si>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</si>
  <si>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</si>
  <si>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</si>
  <si>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</si>
  <si>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</si>
  <si>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</si>
  <si>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</si>
  <si>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</si>
  <si>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</si>
  <si>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</si>
  <si>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</si>
  <si>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</si>
  <si>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</si>
  <si>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</si>
  <si>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</si>
  <si>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</si>
  <si>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</si>
  <si>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</si>
  <si>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</si>
  <si>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</si>
  <si>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</si>
  <si>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</si>
  <si>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</si>
  <si>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</si>
  <si>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</si>
  <si>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</si>
  <si>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</si>
  <si>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</si>
  <si>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</si>
  <si>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</si>
  <si>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</si>
  <si>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</si>
  <si>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</si>
  <si>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</si>
  <si>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</si>
  <si>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</si>
  <si>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</si>
  <si>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</si>
  <si>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</si>
  <si>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</si>
  <si>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</si>
  <si>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</si>
  <si>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</si>
  <si>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</si>
  <si>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</si>
  <si>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</si>
  <si>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</si>
  <si>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</si>
  <si>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</si>
  <si>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</si>
  <si>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</si>
  <si>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</si>
  <si>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</si>
  <si>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</si>
  <si>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</si>
  <si>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</si>
  <si>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</si>
  <si>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</si>
  <si>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</si>
  <si>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</si>
  <si>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</si>
  <si>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</si>
  <si>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</si>
  <si>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</si>
  <si>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</si>
  <si>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</si>
  <si>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</si>
  <si>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</si>
  <si>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</si>
  <si>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</si>
  <si>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</si>
  <si>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</si>
  <si>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</si>
  <si>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</si>
  <si>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</si>
  <si>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</si>
  <si>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</si>
  <si>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</si>
  <si>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</si>
  <si>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</si>
  <si>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</si>
  <si>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</si>
  <si>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</si>
  <si>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</si>
  <si>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</si>
  <si>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</si>
  <si>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</si>
  <si>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</si>
  <si>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</si>
  <si>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</si>
  <si>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</si>
  <si>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</si>
  <si>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</si>
  <si>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</si>
  <si>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</si>
  <si>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</si>
  <si>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</si>
  <si>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</si>
  <si>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</si>
  <si>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</si>
  <si>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</si>
  <si>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</si>
  <si>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</si>
  <si>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</si>
  <si>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</si>
  <si>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</si>
  <si>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</si>
  <si>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</si>
  <si>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</si>
  <si>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</si>
  <si>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</si>
  <si>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</si>
  <si>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</si>
  <si>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</si>
  <si>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</si>
  <si>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</si>
  <si>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</si>
  <si>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</si>
  <si>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</si>
  <si>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</si>
  <si>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</si>
  <si>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</si>
  <si>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</si>
  <si>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</si>
  <si>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</si>
  <si>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</si>
  <si>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</si>
  <si>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</si>
  <si>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</si>
  <si>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</si>
  <si>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</si>
  <si>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</si>
  <si>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</si>
  <si>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</si>
  <si>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</si>
  <si>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</si>
  <si>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</si>
  <si>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</si>
  <si>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</si>
  <si>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</si>
  <si>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</si>
  <si>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</si>
  <si>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</si>
  <si>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</si>
  <si>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</si>
  <si>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</si>
  <si>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</si>
  <si>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</si>
  <si>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</si>
  <si>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</si>
  <si>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</si>
  <si>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</si>
  <si>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</si>
  <si>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</si>
  <si>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</si>
  <si>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</si>
  <si>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</si>
  <si>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</si>
  <si>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</si>
  <si>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</si>
  <si>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</si>
  <si>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</si>
  <si>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</si>
  <si>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</si>
  <si>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</si>
  <si>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</si>
  <si>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</si>
  <si>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</si>
  <si>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</si>
  <si>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</si>
  <si>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</si>
  <si>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</si>
  <si>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</si>
  <si>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</si>
  <si>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</si>
  <si>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</si>
  <si>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</si>
  <si>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</si>
  <si>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</si>
  <si>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</si>
  <si>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</si>
  <si>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</si>
  <si>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</si>
  <si>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</si>
  <si>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</si>
  <si>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</si>
  <si>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</si>
  <si>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</si>
  <si>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</si>
  <si>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</si>
  <si>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</si>
  <si>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</si>
  <si>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</si>
  <si>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</si>
  <si>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</si>
  <si>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</si>
  <si>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</si>
  <si>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</si>
  <si>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</si>
  <si>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</si>
  <si>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</si>
  <si>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</si>
  <si>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</si>
  <si>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</si>
  <si>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</si>
  <si>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</si>
  <si>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</si>
  <si>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</si>
  <si>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</si>
  <si>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</si>
  <si>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</si>
  <si>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</si>
  <si>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</si>
  <si>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</si>
  <si>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</si>
  <si>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</si>
  <si>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</si>
  <si>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</si>
  <si>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</si>
  <si>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</si>
  <si>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</si>
  <si>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</si>
  <si>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</si>
  <si>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</si>
  <si>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</si>
  <si>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</si>
  <si>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</si>
  <si>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</si>
  <si>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</si>
  <si>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</si>
  <si>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</si>
  <si>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</si>
  <si>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</si>
  <si>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</si>
  <si>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</si>
  <si>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</si>
  <si>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</si>
  <si>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</si>
  <si>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</si>
  <si>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</si>
  <si>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</si>
  <si>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</si>
  <si>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</si>
  <si>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</si>
  <si>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</si>
  <si>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</si>
  <si>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</si>
  <si>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</si>
  <si>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</si>
  <si>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</si>
  <si>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</si>
  <si>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</si>
  <si>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</si>
  <si>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</si>
  <si>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</si>
  <si>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</si>
  <si>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</si>
  <si>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</si>
  <si>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</si>
  <si>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</si>
  <si>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</si>
  <si>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</si>
  <si>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</si>
  <si>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</si>
  <si>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</si>
  <si>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</si>
  <si>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</si>
  <si>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</si>
  <si>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</si>
  <si>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</si>
  <si>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</si>
  <si>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</si>
  <si>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</si>
  <si>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</si>
  <si>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</si>
  <si>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</si>
  <si>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</si>
  <si>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</si>
  <si>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</si>
  <si>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</si>
  <si>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</si>
  <si>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</si>
  <si>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</si>
  <si>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</si>
  <si>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</si>
  <si>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</si>
  <si>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</si>
  <si>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</si>
  <si>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</si>
  <si>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</si>
  <si>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</si>
  <si>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</si>
  <si>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</si>
  <si>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</si>
  <si>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</si>
  <si>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</si>
  <si>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</si>
  <si>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</si>
  <si>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</si>
  <si>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</si>
  <si>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</si>
  <si>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</si>
  <si>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</si>
  <si>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</si>
  <si>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</si>
  <si>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</si>
  <si>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</si>
  <si>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</si>
  <si>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</si>
  <si>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</si>
  <si>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</si>
  <si>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</si>
  <si>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</si>
  <si>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</si>
  <si>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</si>
  <si>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</si>
  <si>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</si>
  <si>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</si>
  <si>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</si>
  <si>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</si>
  <si>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</si>
  <si>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</si>
  <si>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</si>
  <si>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</si>
  <si>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</si>
  <si>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</si>
  <si>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</si>
  <si>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</si>
  <si>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</si>
  <si>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</si>
  <si>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</si>
  <si>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</si>
  <si>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</si>
  <si>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</si>
  <si>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</si>
  <si>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</si>
  <si>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</si>
  <si>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</si>
  <si>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</si>
  <si>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</si>
  <si>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</si>
  <si>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</si>
  <si>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</si>
  <si>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</si>
  <si>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</si>
  <si>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</si>
  <si>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</si>
  <si>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</si>
  <si>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</si>
  <si>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</si>
  <si>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</si>
  <si>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</si>
  <si>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</si>
  <si>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</si>
  <si>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</si>
  <si>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</si>
  <si>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</si>
  <si>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</si>
  <si>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</si>
  <si>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</si>
  <si>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</si>
  <si>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</si>
  <si>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</si>
  <si>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</si>
  <si>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</si>
  <si>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</si>
  <si>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</si>
  <si>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</si>
  <si>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</si>
  <si>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</si>
  <si>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</si>
  <si>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</si>
  <si>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</si>
  <si>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</si>
  <si>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</si>
  <si>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</si>
  <si>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</si>
  <si>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</si>
  <si>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</si>
  <si>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</si>
  <si>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</si>
  <si>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</si>
  <si>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</si>
  <si>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</si>
  <si>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</si>
  <si>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</si>
  <si>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</si>
  <si>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</si>
  <si>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</si>
  <si>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</si>
  <si>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</si>
  <si>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</si>
  <si>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</si>
  <si>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</si>
  <si>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</si>
  <si>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</si>
  <si>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</si>
  <si>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</si>
  <si>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</si>
  <si>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</si>
  <si>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</si>
  <si>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</si>
  <si>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</si>
  <si>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</si>
  <si>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</si>
  <si>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</si>
  <si>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</si>
  <si>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</si>
  <si>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</si>
  <si>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</si>
  <si>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</si>
  <si>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</si>
  <si>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</si>
  <si>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</si>
  <si>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</si>
  <si>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</si>
  <si>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</si>
  <si>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</si>
  <si>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</si>
  <si>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</si>
  <si>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</si>
  <si>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</si>
  <si>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</si>
  <si>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</si>
  <si>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</si>
  <si>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</si>
  <si>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</si>
  <si>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</si>
  <si>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</si>
  <si>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</si>
  <si>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</si>
  <si>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</si>
  <si>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</si>
  <si>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</si>
  <si>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</si>
  <si>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</si>
  <si>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</si>
  <si>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</si>
  <si>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</si>
  <si>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</si>
  <si>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</si>
  <si>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</si>
  <si>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</si>
  <si>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</si>
  <si>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</si>
  <si>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</si>
  <si>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</si>
  <si>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</si>
  <si>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</si>
  <si>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</si>
  <si>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</si>
  <si>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</si>
  <si>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</si>
  <si>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</si>
  <si>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</si>
  <si>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</si>
  <si>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</si>
  <si>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</si>
  <si>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</si>
  <si>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</si>
  <si>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</si>
  <si>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</si>
  <si>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</si>
  <si>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</si>
  <si>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</si>
  <si>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</si>
  <si>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</si>
  <si>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</si>
  <si>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</si>
  <si>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</si>
  <si>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</si>
  <si>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</si>
  <si>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</si>
  <si>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</si>
  <si>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</si>
  <si>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</si>
  <si>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</si>
  <si>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</si>
  <si>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</si>
  <si>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</si>
  <si>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</si>
  <si>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</si>
  <si>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</si>
  <si>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</si>
  <si>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</si>
  <si>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</si>
  <si>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</si>
  <si>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</si>
  <si>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</si>
  <si>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</si>
  <si>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</si>
  <si>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</si>
  <si>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</si>
  <si>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</si>
  <si>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</si>
  <si>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</si>
  <si>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</si>
  <si>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</si>
  <si>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</si>
  <si>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</si>
  <si>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</si>
  <si>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</si>
  <si>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</si>
  <si>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</si>
  <si>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</si>
  <si>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</si>
  <si>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</si>
  <si>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</si>
  <si>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</si>
  <si>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</si>
  <si>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</si>
  <si>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</si>
  <si>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</si>
  <si>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</si>
  <si>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</si>
  <si>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</si>
  <si>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</si>
  <si>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</si>
  <si>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</si>
  <si>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</si>
  <si>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</si>
  <si>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</si>
  <si>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</si>
  <si>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</si>
  <si>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</si>
  <si>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</si>
  <si>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</si>
  <si>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</si>
  <si>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</si>
  <si>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</si>
  <si>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</si>
  <si>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</si>
  <si>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</si>
  <si>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</si>
  <si>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</si>
  <si>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</si>
  <si>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</si>
  <si>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</si>
  <si>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</si>
  <si>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</si>
  <si>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</si>
  <si>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</si>
  <si>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</si>
  <si>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</si>
  <si>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</si>
  <si>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</si>
  <si>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</si>
  <si>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</si>
  <si>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</si>
  <si>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</si>
  <si>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</si>
  <si>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</si>
  <si>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</si>
  <si>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</si>
  <si>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</si>
  <si>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</si>
  <si>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</si>
  <si>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</si>
  <si>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</si>
  <si>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</si>
  <si>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</si>
  <si>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</si>
  <si>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</si>
  <si>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</si>
  <si>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</si>
  <si>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</si>
  <si>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</si>
  <si>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</si>
  <si>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</si>
  <si>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</si>
  <si>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</si>
  <si>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</si>
  <si>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</si>
  <si>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</si>
  <si>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</si>
  <si>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</si>
  <si>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</si>
  <si>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</si>
  <si>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</si>
  <si>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</si>
  <si>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</si>
  <si>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</si>
  <si>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</si>
  <si>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</si>
  <si>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</si>
  <si>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</si>
  <si>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</si>
  <si>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</si>
  <si>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</si>
  <si>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</si>
  <si>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</si>
  <si>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</si>
  <si>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</si>
  <si>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</si>
  <si>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</si>
  <si>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</si>
  <si>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</si>
  <si>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</si>
  <si>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</si>
  <si>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</si>
  <si>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</si>
  <si>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</si>
  <si>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</si>
  <si>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</si>
  <si>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</si>
  <si>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</si>
  <si>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</si>
  <si>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</si>
  <si>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</si>
  <si>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</si>
  <si>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</si>
  <si>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</si>
  <si>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</si>
  <si>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</si>
  <si>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</si>
  <si>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</si>
  <si>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</si>
  <si>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</si>
  <si>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</si>
  <si>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</si>
  <si>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</si>
  <si>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</si>
  <si>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</si>
  <si>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</si>
  <si>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</si>
  <si>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</si>
  <si>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</si>
  <si>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</si>
  <si>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</si>
  <si>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</si>
  <si>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</si>
  <si>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</si>
  <si>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</si>
  <si>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</si>
  <si>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</si>
  <si>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</si>
  <si>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</si>
  <si>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</si>
  <si>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</si>
  <si>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</si>
  <si>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</si>
  <si>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</si>
  <si>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</si>
  <si>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</si>
  <si>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</si>
  <si>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</si>
  <si>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</si>
  <si>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</si>
  <si>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</si>
  <si>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</si>
  <si>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</si>
  <si>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</si>
  <si>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</si>
  <si>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</si>
  <si>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</si>
  <si>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</si>
  <si>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</si>
  <si>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</si>
  <si>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</si>
  <si>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</si>
  <si>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</si>
  <si>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</si>
  <si>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</si>
  <si>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</si>
  <si>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</si>
  <si>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</si>
  <si>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</si>
  <si>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</si>
  <si>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</si>
  <si>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</si>
  <si>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</si>
  <si>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</si>
  <si>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</si>
  <si>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</si>
  <si>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</si>
  <si>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</si>
  <si>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</si>
  <si>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</si>
  <si>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</si>
  <si>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</si>
  <si>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</si>
  <si>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</si>
  <si>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</si>
  <si>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</si>
  <si>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</si>
  <si>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</si>
  <si>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</si>
  <si>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</si>
  <si>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</si>
  <si>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</si>
  <si>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</si>
  <si>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</si>
  <si>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</si>
  <si>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</si>
  <si>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</si>
  <si>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</si>
  <si>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</si>
  <si>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</si>
  <si>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</si>
  <si>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</si>
  <si>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</si>
  <si>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</si>
  <si>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</si>
  <si>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</si>
  <si>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</si>
  <si>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</si>
  <si>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</si>
  <si>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</si>
  <si>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</si>
  <si>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</si>
  <si>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</si>
  <si>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</si>
  <si>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</si>
  <si>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</si>
  <si>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</si>
  <si>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</si>
  <si>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</si>
  <si>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</si>
  <si>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</si>
  <si>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</si>
  <si>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</si>
  <si>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</si>
  <si>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</si>
  <si>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</si>
  <si>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</si>
  <si>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</si>
  <si>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</si>
  <si>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</si>
  <si>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</si>
  <si>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</si>
  <si>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</si>
  <si>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</si>
  <si>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</si>
  <si>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</si>
  <si>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</si>
  <si>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</si>
  <si>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</si>
  <si>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</si>
  <si>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</si>
  <si>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</si>
  <si>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</si>
  <si>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</si>
  <si>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</si>
  <si>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</si>
  <si>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</si>
  <si>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</si>
  <si>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</si>
  <si>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</si>
  <si>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</si>
  <si>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</si>
  <si>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</si>
  <si>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</si>
  <si>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</si>
  <si>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</si>
  <si>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</si>
  <si>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</si>
  <si>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</si>
  <si>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</si>
  <si>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</si>
  <si>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</si>
  <si>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</si>
  <si>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</si>
  <si>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</si>
  <si>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</si>
  <si>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</si>
  <si>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</si>
  <si>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</si>
  <si>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</si>
  <si>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</si>
  <si>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</si>
  <si>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</si>
  <si>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</si>
  <si>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</si>
  <si>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</si>
  <si>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</si>
  <si>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</si>
  <si>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</si>
  <si>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</si>
  <si>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</si>
  <si>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</si>
  <si>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</si>
  <si>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</si>
  <si>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</si>
  <si>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</si>
  <si>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</si>
  <si>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</si>
  <si>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</si>
  <si>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</si>
  <si>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</si>
  <si>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</si>
  <si>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</si>
  <si>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</si>
  <si>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</si>
  <si>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</si>
  <si>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</si>
  <si>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</si>
  <si>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</si>
  <si>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</si>
  <si>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</si>
  <si>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</si>
  <si>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</si>
  <si>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</si>
  <si>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</si>
  <si>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</si>
  <si>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</si>
  <si>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</si>
  <si>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</si>
  <si>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</si>
  <si>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</si>
  <si>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</si>
  <si>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</si>
  <si>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</si>
  <si>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</si>
  <si>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</si>
  <si>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</si>
  <si>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</si>
  <si>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</si>
  <si>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</si>
  <si>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</si>
  <si>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</si>
  <si>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</si>
  <si>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</si>
  <si>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</si>
  <si>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</si>
  <si>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</si>
  <si>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</si>
  <si>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</si>
  <si>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</si>
  <si>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</si>
  <si>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</si>
  <si>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</si>
  <si>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</si>
  <si>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</si>
  <si>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</si>
  <si>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</si>
  <si>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</si>
  <si>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</si>
  <si>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</si>
  <si>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</si>
  <si>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</si>
  <si>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</si>
  <si>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</si>
  <si>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</si>
  <si>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</si>
  <si>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</si>
  <si>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</si>
  <si>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</si>
  <si>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</si>
  <si>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</si>
  <si>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</si>
  <si>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</si>
  <si>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</si>
  <si>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</si>
  <si>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</si>
  <si>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</si>
  <si>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</si>
  <si>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</si>
  <si>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</si>
  <si>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</si>
  <si>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</si>
  <si>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</si>
  <si>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</si>
  <si>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</si>
  <si>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</si>
  <si>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</si>
  <si>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</si>
  <si>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</si>
  <si>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</si>
  <si>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</si>
  <si>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</si>
  <si>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</si>
  <si>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</si>
  <si>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</si>
  <si>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</si>
  <si>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</si>
  <si>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</si>
  <si>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</si>
  <si>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</si>
  <si>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</si>
  <si>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</si>
  <si>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</si>
  <si>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</si>
  <si>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</si>
  <si>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</si>
  <si>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</si>
  <si>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</si>
  <si>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</si>
  <si>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</si>
  <si>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</si>
  <si>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</si>
  <si>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</si>
  <si>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</si>
  <si>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</si>
  <si>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</si>
  <si>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</si>
  <si>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</si>
  <si>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</si>
  <si>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</si>
  <si>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</si>
  <si>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</si>
  <si>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</si>
  <si>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</si>
  <si>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</si>
  <si>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</si>
  <si>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</si>
  <si>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</si>
  <si>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</si>
  <si>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</si>
  <si>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</si>
  <si>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</si>
  <si>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</si>
  <si>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</si>
  <si>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</si>
  <si>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</si>
  <si>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</si>
  <si>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</si>
  <si>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</si>
  <si>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</si>
  <si>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</si>
  <si>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</si>
  <si>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</si>
  <si>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</si>
  <si>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</si>
  <si>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</si>
  <si>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</si>
  <si>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</si>
  <si>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</si>
  <si>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</si>
  <si>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</si>
  <si>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</si>
  <si>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</si>
  <si>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</si>
  <si>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</si>
  <si>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</si>
  <si>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</si>
  <si>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</si>
  <si>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</si>
  <si>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</si>
  <si>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</si>
  <si>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</si>
  <si>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</si>
  <si>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</si>
  <si>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</si>
  <si>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</si>
  <si>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</si>
  <si>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</si>
  <si>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</si>
  <si>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</si>
  <si>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</si>
  <si>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</si>
  <si>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</si>
  <si>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</si>
  <si>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</si>
  <si>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</si>
  <si>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</si>
  <si>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</si>
  <si>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</si>
  <si>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</si>
  <si>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</si>
  <si>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</si>
  <si>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</si>
  <si>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</si>
  <si>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</si>
  <si>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</si>
  <si>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</si>
  <si>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</si>
  <si>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</si>
  <si>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</si>
  <si>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</si>
  <si>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</si>
  <si>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</si>
  <si>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</si>
  <si>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</si>
  <si>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</si>
  <si>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</si>
  <si>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</si>
  <si>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</si>
  <si>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</si>
  <si>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</si>
  <si>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</si>
  <si>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</si>
  <si>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</si>
  <si>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</si>
  <si>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</si>
  <si>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</si>
  <si>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</si>
  <si>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</si>
  <si>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</si>
  <si>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</si>
  <si>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</si>
  <si>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</si>
  <si>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</si>
  <si>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</si>
  <si>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</si>
  <si>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</si>
  <si>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</si>
  <si>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</si>
  <si>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</si>
  <si>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</si>
  <si>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</si>
  <si>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</si>
  <si>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</si>
  <si>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</si>
  <si>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</si>
  <si>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</si>
  <si>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</si>
  <si>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</si>
  <si>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</si>
  <si>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</si>
  <si>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</si>
  <si>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</si>
  <si>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</si>
  <si>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</si>
  <si>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</si>
  <si>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</si>
  <si>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</si>
  <si>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</si>
  <si>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</si>
  <si>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</si>
  <si>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</si>
  <si>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</si>
  <si>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</si>
  <si>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</si>
  <si>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</si>
  <si>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</si>
  <si>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</si>
  <si>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</si>
  <si>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</si>
  <si>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</si>
  <si>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</si>
  <si>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</si>
  <si>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</si>
  <si>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</si>
  <si>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</si>
  <si>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</si>
  <si>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</si>
  <si>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</si>
  <si>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</si>
  <si>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</si>
  <si>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</si>
  <si>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</si>
  <si>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</si>
  <si>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</si>
  <si>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</si>
  <si>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</si>
  <si>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</si>
  <si>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</si>
  <si>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</si>
  <si>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</si>
  <si>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</si>
  <si>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</si>
  <si>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</si>
  <si>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</si>
  <si>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</si>
  <si>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</si>
  <si>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</si>
  <si>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</si>
  <si>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</si>
  <si>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</si>
  <si>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</si>
  <si>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</si>
  <si>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</si>
  <si>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</si>
  <si>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</si>
  <si>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</si>
  <si>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</si>
  <si>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</si>
  <si>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</si>
  <si>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</si>
  <si>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</si>
  <si>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</si>
  <si>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</si>
  <si>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</si>
  <si>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</si>
  <si>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</si>
  <si>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</si>
  <si>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</si>
  <si>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</si>
  <si>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</si>
  <si>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</si>
  <si>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</si>
  <si>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</si>
  <si>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</si>
  <si>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</si>
  <si>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</si>
  <si>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</si>
  <si>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</si>
  <si>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</si>
  <si>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</si>
  <si>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</si>
  <si>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</si>
  <si>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</si>
  <si>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</si>
  <si>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</si>
  <si>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</si>
  <si>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</si>
  <si>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</si>
  <si>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</si>
  <si>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</si>
  <si>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</si>
  <si>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</si>
  <si>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</si>
  <si>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</si>
  <si>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</si>
  <si>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</si>
  <si>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</si>
  <si>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</si>
  <si>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</si>
  <si>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</si>
  <si>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</si>
  <si>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</si>
  <si>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</si>
  <si>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</si>
  <si>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</si>
  <si>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</si>
  <si>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</si>
  <si>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</si>
  <si>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</si>
  <si>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</si>
  <si>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</si>
  <si>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</si>
  <si>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</si>
  <si>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</si>
  <si>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</si>
  <si>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</si>
  <si>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</si>
  <si>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</si>
  <si>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</si>
  <si>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</si>
  <si>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</si>
  <si>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</si>
  <si>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</si>
  <si>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</si>
  <si>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</si>
  <si>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</si>
  <si>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</si>
  <si>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</si>
  <si>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</si>
  <si>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</si>
  <si>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</si>
  <si>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</si>
  <si>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</si>
  <si>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</si>
  <si>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</si>
  <si>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</si>
  <si>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</si>
  <si>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</si>
  <si>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</si>
  <si>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</si>
  <si>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</si>
  <si>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</si>
  <si>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</si>
  <si>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</si>
  <si>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</si>
  <si>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</si>
  <si>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</si>
  <si>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</si>
  <si>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</si>
  <si>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</si>
  <si>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</si>
  <si>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</si>
  <si>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</si>
  <si>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</si>
  <si>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</si>
  <si>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</si>
  <si>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</si>
  <si>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</si>
  <si>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</si>
  <si>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</si>
  <si>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</si>
  <si>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</si>
  <si>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</si>
  <si>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</si>
  <si>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</si>
  <si>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</si>
  <si>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</si>
  <si>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</si>
  <si>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</si>
  <si>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</si>
  <si>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</si>
  <si>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</si>
  <si>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</si>
  <si>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</si>
  <si>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</si>
  <si>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</si>
  <si>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</si>
  <si>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</si>
  <si>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</si>
  <si>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</si>
  <si>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</si>
  <si>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</si>
  <si>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</si>
  <si>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</si>
  <si>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</si>
  <si>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</si>
  <si>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</si>
  <si>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</si>
  <si>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</si>
  <si>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</si>
  <si>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</si>
  <si>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</si>
  <si>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</si>
  <si>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</si>
  <si>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</si>
  <si>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</si>
  <si>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</si>
  <si>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</si>
  <si>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</si>
  <si>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</si>
  <si>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</si>
  <si>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</si>
  <si>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</si>
  <si>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</si>
  <si>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</si>
  <si>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</si>
  <si>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</si>
  <si>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</si>
  <si>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</si>
  <si>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</si>
  <si>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</si>
  <si>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</si>
  <si>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</si>
  <si>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</si>
  <si>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</si>
  <si>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</si>
  <si>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</si>
  <si>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</si>
  <si>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</si>
  <si>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</si>
  <si>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</si>
  <si>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</si>
  <si>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</si>
  <si>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</si>
  <si>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</si>
  <si>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</si>
  <si>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</si>
  <si>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</si>
  <si>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</si>
  <si>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</si>
  <si>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</si>
  <si>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</si>
  <si>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</si>
  <si>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</si>
  <si>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</si>
  <si>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</si>
  <si>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</si>
  <si>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</si>
  <si>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</si>
  <si>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</si>
  <si>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</si>
  <si>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</si>
  <si>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</si>
  <si>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</si>
  <si>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</si>
  <si>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</si>
  <si>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</si>
  <si>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</si>
  <si>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</si>
  <si>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</si>
  <si>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</si>
  <si>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</si>
  <si>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</si>
  <si>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</si>
  <si>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</si>
  <si>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</si>
  <si>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</si>
  <si>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</si>
  <si>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</si>
  <si>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</si>
  <si>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</si>
  <si>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</si>
  <si>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</si>
  <si>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</si>
  <si>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</si>
  <si>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</si>
  <si>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</si>
  <si>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</si>
  <si>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</si>
  <si>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</si>
  <si>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</si>
  <si>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</si>
  <si>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</si>
  <si>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</si>
  <si>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</si>
  <si>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</si>
  <si>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</si>
  <si>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</si>
  <si>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</si>
  <si>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</si>
  <si>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</si>
  <si>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</si>
  <si>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</si>
  <si>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</si>
  <si>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</si>
  <si>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</si>
  <si>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</si>
  <si>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</si>
  <si>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</si>
  <si>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</si>
  <si>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</si>
  <si>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</si>
  <si>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</si>
  <si>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</si>
  <si>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</si>
  <si>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</si>
  <si>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</si>
  <si>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</si>
  <si>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</si>
  <si>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</si>
  <si>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</si>
  <si>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</si>
  <si>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</si>
  <si>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</si>
  <si>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</si>
  <si>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</si>
  <si>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</si>
  <si>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</si>
  <si>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</si>
  <si>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</si>
  <si>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</si>
  <si>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</si>
  <si>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</si>
  <si>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</si>
  <si>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</si>
  <si>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</si>
  <si>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</si>
  <si>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</si>
  <si>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</si>
  <si>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</si>
  <si>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</si>
  <si>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</si>
  <si>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</si>
  <si>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</si>
  <si>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</si>
  <si>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</si>
  <si>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</si>
  <si>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</si>
  <si>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</si>
  <si>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</si>
  <si>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</si>
  <si>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</si>
  <si>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</si>
  <si>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</si>
  <si>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</si>
  <si>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</si>
  <si>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</si>
  <si>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</si>
  <si>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</si>
  <si>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</si>
  <si>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</si>
  <si>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</si>
  <si>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</si>
  <si>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</si>
  <si>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</si>
  <si>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</si>
  <si>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</si>
  <si>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</si>
  <si>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</si>
  <si>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</si>
  <si>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</si>
  <si>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</si>
  <si>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</si>
  <si>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</si>
  <si>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</si>
  <si>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</si>
  <si>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</si>
  <si>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</si>
  <si>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</si>
  <si>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</si>
  <si>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</si>
  <si>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</si>
  <si>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</si>
  <si>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</si>
  <si>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</si>
  <si>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</si>
  <si>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</si>
  <si>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</si>
  <si>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</si>
  <si>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</si>
  <si>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</si>
  <si>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</si>
  <si>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</si>
  <si>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</si>
  <si>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</si>
  <si>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</si>
  <si>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</si>
  <si>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</si>
  <si>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</si>
  <si>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</si>
  <si>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</si>
  <si>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</si>
  <si>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</si>
  <si>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</si>
  <si>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</si>
  <si>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</si>
  <si>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</si>
  <si>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</si>
  <si>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</si>
  <si>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</si>
  <si>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</si>
  <si>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</si>
  <si>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</si>
  <si>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</si>
  <si>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</si>
  <si>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</si>
  <si>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</si>
  <si>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</si>
  <si>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</si>
  <si>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</si>
  <si>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</si>
  <si>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</si>
  <si>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</si>
  <si>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</si>
  <si>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</si>
  <si>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</si>
  <si>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</si>
  <si>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</si>
  <si>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</si>
  <si>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</si>
  <si>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</si>
  <si>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</si>
  <si>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</si>
  <si>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</si>
  <si>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</si>
  <si>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</si>
  <si>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</si>
  <si>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</si>
  <si>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</si>
  <si>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</si>
  <si>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</si>
  <si>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</si>
  <si>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</si>
  <si>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</si>
  <si>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</si>
  <si>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</si>
  <si>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</si>
  <si>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</si>
  <si>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</si>
  <si>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</si>
  <si>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</si>
  <si>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</si>
  <si>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</si>
  <si>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</si>
  <si>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</si>
  <si>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</si>
  <si>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</si>
  <si>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</si>
  <si>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</si>
  <si>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</si>
  <si>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</si>
  <si>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</si>
  <si>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</si>
  <si>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</si>
  <si>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</si>
  <si>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</si>
  <si>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</si>
  <si>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</si>
  <si>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</si>
  <si>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</si>
  <si>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</si>
  <si>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</si>
  <si>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</si>
  <si>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</si>
  <si>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</si>
  <si>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</si>
  <si>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</si>
  <si>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</si>
  <si>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</si>
  <si>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</si>
  <si>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</si>
  <si>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</si>
  <si>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</si>
  <si>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</si>
  <si>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</si>
  <si>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</si>
  <si>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</si>
  <si>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</si>
  <si>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</si>
  <si>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</si>
  <si>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</si>
  <si>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</si>
  <si>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</si>
  <si>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</si>
  <si>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</si>
  <si>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</si>
  <si>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</si>
  <si>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</si>
  <si>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</si>
  <si>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</si>
  <si>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</si>
  <si>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</si>
  <si>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</si>
  <si>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</si>
  <si>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</si>
  <si>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</si>
  <si>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</si>
  <si>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</si>
  <si>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</si>
  <si>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</si>
  <si>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</si>
  <si>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</si>
  <si>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</si>
  <si>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</si>
  <si>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</si>
  <si>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</si>
  <si>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</si>
  <si>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</si>
  <si>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</si>
  <si>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</si>
  <si>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</si>
  <si>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</si>
  <si>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</si>
  <si>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</si>
  <si>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</si>
  <si>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</si>
  <si>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</si>
  <si>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</si>
  <si>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</si>
  <si>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</si>
  <si>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</si>
  <si>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</si>
  <si>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</si>
  <si>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</si>
  <si>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</si>
  <si>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</si>
  <si>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</si>
  <si>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</si>
  <si>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</si>
  <si>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</si>
  <si>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</si>
  <si>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</si>
  <si>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</si>
  <si>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</si>
  <si>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</si>
  <si>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</si>
  <si>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</si>
  <si>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</si>
  <si>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</si>
  <si>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</si>
  <si>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</si>
  <si>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</si>
  <si>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</si>
  <si>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</si>
  <si>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</si>
  <si>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</si>
  <si>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</si>
  <si>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</si>
  <si>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</si>
  <si>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</si>
  <si>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</si>
  <si>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</si>
  <si>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</si>
  <si>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</si>
  <si>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</si>
  <si>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</si>
  <si>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</si>
  <si>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</si>
  <si>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</si>
  <si>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</si>
  <si>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</si>
  <si>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</si>
  <si>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</si>
  <si>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</si>
  <si>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</si>
  <si>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</si>
  <si>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</si>
  <si>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</si>
  <si>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</si>
  <si>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</si>
  <si>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</si>
  <si>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</si>
  <si>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</si>
  <si>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</si>
  <si>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</si>
  <si>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</si>
  <si>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</si>
  <si>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</si>
  <si>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</si>
  <si>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</si>
  <si>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</si>
  <si>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</si>
  <si>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</si>
  <si>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</si>
  <si>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</si>
  <si>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</si>
  <si>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</si>
  <si>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</si>
  <si>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</si>
  <si>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</si>
  <si>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</si>
  <si>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</si>
  <si>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</si>
  <si>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</si>
  <si>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</si>
  <si>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</si>
  <si>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</si>
  <si>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</si>
  <si>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</si>
  <si>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</si>
  <si>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</si>
  <si>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</si>
  <si>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</si>
  <si>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</si>
  <si>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</si>
  <si>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</si>
  <si>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</si>
  <si>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</si>
  <si>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</si>
  <si>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</si>
  <si>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</si>
  <si>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</si>
  <si>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</si>
  <si>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</si>
  <si>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</si>
  <si>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</si>
  <si>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</si>
  <si>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</si>
  <si>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</si>
  <si>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</si>
  <si>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</si>
  <si>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</si>
  <si>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</si>
  <si>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</si>
  <si>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</si>
  <si>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</si>
  <si>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</si>
  <si>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</si>
  <si>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</si>
  <si>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</si>
  <si>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</si>
  <si>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</si>
  <si>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</si>
  <si>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</si>
  <si>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</si>
  <si>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</si>
  <si>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</si>
  <si>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</si>
  <si>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</si>
  <si>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</si>
  <si>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</si>
  <si>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</si>
  <si>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</si>
  <si>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</si>
  <si>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</si>
  <si>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</si>
  <si>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</si>
  <si>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</si>
  <si>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</si>
  <si>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</si>
  <si>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</si>
  <si>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</si>
  <si>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</si>
  <si>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</si>
  <si>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</si>
  <si>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</si>
  <si>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</si>
  <si>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</si>
  <si>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</si>
  <si>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</si>
  <si>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</si>
  <si>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</si>
  <si>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</si>
  <si>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</si>
  <si>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</si>
  <si>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</si>
  <si>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</si>
  <si>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</si>
  <si>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</si>
  <si>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</si>
  <si>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</si>
  <si>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</si>
  <si>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</si>
  <si>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</si>
  <si>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</si>
  <si>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</si>
  <si>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</si>
  <si>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</si>
  <si>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</si>
  <si>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</si>
  <si>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</si>
  <si>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</si>
  <si>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</si>
  <si>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</si>
  <si>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</si>
  <si>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</si>
  <si>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</si>
  <si>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</si>
  <si>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</si>
  <si>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</si>
  <si>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</si>
  <si>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</si>
  <si>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</si>
  <si>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</si>
  <si>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</si>
  <si>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</si>
  <si>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</si>
  <si>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</si>
  <si>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</si>
  <si>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</si>
  <si>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</si>
  <si>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</si>
  <si>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</si>
  <si>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</si>
  <si>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</si>
  <si>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</si>
  <si>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</si>
  <si>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</si>
  <si>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</si>
  <si>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</si>
  <si>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</si>
  <si>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</si>
  <si>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</si>
  <si>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</si>
  <si>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</si>
  <si>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</si>
  <si>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</si>
  <si>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</si>
  <si>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</si>
  <si>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</si>
  <si>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</si>
  <si>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</si>
  <si>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</si>
  <si>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</si>
  <si>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</si>
  <si>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</si>
  <si>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</si>
  <si>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</si>
  <si>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</si>
  <si>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</si>
  <si>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</si>
  <si>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</si>
  <si>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</si>
  <si>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</si>
  <si>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</si>
  <si>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</si>
  <si>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</si>
  <si>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</si>
  <si>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</si>
  <si>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</si>
  <si>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</si>
  <si>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</si>
  <si>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</si>
  <si>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</si>
  <si>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</si>
  <si>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</si>
  <si>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</si>
  <si>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</si>
  <si>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</si>
  <si>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</si>
  <si>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</si>
  <si>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</si>
  <si>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</si>
  <si>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</si>
  <si>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</si>
  <si>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</si>
  <si>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</si>
  <si>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</si>
  <si>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</si>
  <si>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</si>
  <si>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</si>
  <si>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</si>
  <si>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</si>
  <si>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</si>
  <si>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</si>
  <si>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</si>
  <si>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</si>
  <si>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</si>
  <si>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</si>
  <si>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</si>
  <si>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</si>
  <si>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</si>
  <si>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</si>
  <si>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</si>
  <si>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</si>
  <si>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</si>
  <si>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</si>
  <si>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</si>
  <si>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</si>
  <si>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</si>
  <si>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</si>
  <si>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</si>
  <si>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</si>
  <si>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</si>
  <si>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</si>
  <si>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</si>
  <si>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</si>
  <si>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</si>
  <si>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</si>
  <si>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</si>
  <si>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</si>
  <si>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</si>
  <si>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</si>
  <si>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</si>
  <si>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</si>
  <si>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</si>
  <si>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</si>
  <si>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</si>
  <si>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</si>
  <si>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</si>
  <si>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</si>
  <si>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</si>
  <si>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</si>
  <si>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</si>
  <si>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</si>
  <si>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</si>
  <si>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</si>
  <si>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</si>
  <si>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</si>
  <si>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</si>
  <si>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</si>
  <si>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</si>
  <si>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</si>
  <si>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</si>
  <si>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</si>
  <si>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</si>
  <si>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</si>
  <si>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</si>
  <si>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</si>
  <si>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</si>
  <si>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</si>
  <si>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</si>
  <si>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</si>
  <si>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</si>
  <si>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</si>
  <si>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</si>
  <si>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</si>
  <si>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</si>
  <si>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</si>
  <si>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</si>
  <si>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</si>
  <si>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</si>
  <si>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</si>
  <si>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</si>
  <si>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</si>
  <si>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</si>
  <si>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</si>
  <si>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</si>
  <si>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</si>
  <si>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</si>
  <si>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</si>
  <si>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</si>
  <si>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</si>
  <si>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</si>
  <si>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</si>
  <si>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</si>
  <si>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</si>
  <si>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</si>
  <si>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</si>
  <si>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</si>
  <si>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</si>
  <si>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</si>
  <si>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</si>
  <si>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</si>
  <si>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</si>
  <si>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</si>
  <si>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</si>
  <si>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</si>
  <si>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</si>
  <si>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</si>
  <si>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</si>
  <si>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</si>
  <si>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</si>
  <si>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</si>
  <si>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</si>
  <si>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</si>
  <si>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</si>
  <si>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</si>
  <si>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</si>
  <si>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</si>
  <si>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</si>
  <si>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</si>
  <si>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</si>
  <si>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</si>
  <si>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</si>
  <si>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</si>
  <si>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</si>
  <si>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</si>
  <si>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</si>
  <si>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</si>
  <si>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</si>
  <si>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</si>
  <si>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</si>
  <si>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</si>
  <si>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</si>
  <si>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</si>
  <si>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</si>
  <si>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</si>
  <si>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</si>
  <si>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</si>
  <si>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</si>
  <si>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</si>
  <si>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</si>
  <si>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</si>
  <si>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</si>
  <si>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</si>
  <si>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</si>
  <si>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</si>
  <si>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</si>
  <si>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</si>
  <si>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</si>
  <si>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</si>
  <si>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</si>
  <si>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</si>
  <si>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</si>
  <si>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</si>
  <si>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</si>
  <si>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</si>
  <si>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</si>
  <si>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</si>
  <si>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</si>
  <si>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</si>
  <si>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</si>
  <si>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</si>
  <si>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</si>
  <si>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</si>
  <si>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</si>
  <si>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</si>
  <si>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</si>
  <si>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</si>
  <si>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</si>
  <si>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</si>
  <si>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</si>
  <si>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</si>
  <si>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</si>
  <si>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</si>
  <si>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</si>
  <si>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</si>
  <si>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</si>
  <si>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</si>
  <si>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</si>
  <si>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</si>
  <si>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</si>
  <si>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</si>
  <si>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</si>
  <si>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</si>
  <si>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</si>
  <si>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</si>
  <si>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</si>
  <si>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</si>
  <si>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</si>
  <si>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</si>
  <si>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</si>
  <si>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</si>
  <si>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</si>
  <si>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</si>
  <si>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</si>
  <si>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</si>
  <si>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</si>
  <si>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</si>
  <si>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</si>
  <si>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</si>
  <si>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</si>
  <si>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</si>
  <si>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</si>
  <si>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</si>
  <si>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</si>
  <si>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</si>
  <si>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</si>
  <si>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</si>
  <si>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</si>
  <si>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</si>
  <si>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</si>
  <si>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</si>
  <si>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</si>
  <si>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</si>
  <si>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</si>
  <si>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</si>
  <si>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</si>
  <si>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</si>
  <si>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</si>
  <si>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</si>
  <si>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</si>
  <si>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</si>
  <si>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</si>
  <si>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</si>
  <si>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</si>
  <si>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</si>
  <si>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</si>
  <si>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</si>
  <si>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</si>
  <si>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</si>
  <si>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</si>
  <si>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</si>
  <si>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</si>
  <si>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</si>
  <si>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</si>
  <si>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</si>
  <si>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</si>
  <si>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</si>
  <si>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</si>
  <si>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</si>
  <si>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</si>
  <si>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</si>
  <si>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</si>
  <si>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</si>
  <si>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</si>
  <si>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</si>
  <si>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</si>
  <si>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</si>
  <si>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</si>
  <si>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</si>
  <si>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</si>
  <si>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</si>
  <si>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</si>
  <si>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</si>
  <si>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</si>
  <si>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</si>
  <si>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</si>
  <si>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</si>
  <si>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</si>
  <si>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</si>
  <si>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</si>
  <si>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</si>
  <si>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</si>
  <si>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</si>
  <si>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</si>
  <si>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</si>
  <si>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</si>
  <si>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</si>
  <si>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</si>
  <si>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</si>
  <si>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</si>
  <si>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</si>
  <si>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</si>
  <si>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</si>
  <si>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</si>
  <si>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</si>
  <si>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</si>
  <si>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</si>
  <si>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</si>
  <si>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</si>
  <si>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</si>
  <si>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</si>
  <si>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</si>
  <si>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</si>
  <si>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</si>
  <si>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</si>
  <si>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</si>
  <si>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</si>
  <si>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</si>
  <si>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</si>
  <si>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</si>
  <si>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</si>
  <si>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</si>
  <si>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</si>
  <si>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</si>
  <si>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</si>
  <si>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</si>
  <si>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</si>
  <si>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</si>
  <si>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</si>
  <si>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</si>
  <si>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</si>
  <si>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</si>
  <si>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</si>
  <si>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</si>
  <si>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</si>
  <si>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</si>
  <si>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</si>
  <si>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</si>
  <si>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</si>
  <si>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</si>
  <si>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</si>
  <si>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</si>
  <si>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</si>
  <si>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</si>
  <si>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</si>
  <si>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</si>
  <si>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</si>
  <si>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</si>
  <si>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</si>
  <si>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</si>
  <si>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</si>
  <si>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</si>
  <si>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</si>
  <si>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</si>
  <si>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</si>
  <si>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</si>
  <si>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</si>
  <si>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</si>
  <si>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</si>
  <si>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</si>
  <si>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</si>
  <si>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</si>
  <si>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</si>
  <si>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</si>
  <si>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</si>
  <si>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</si>
  <si>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</si>
  <si>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</si>
  <si>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</si>
  <si>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</si>
  <si>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</si>
  <si>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</si>
  <si>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</si>
  <si>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</si>
  <si>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</si>
  <si>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</si>
  <si>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</si>
  <si>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</si>
  <si>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</si>
  <si>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</si>
  <si>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</si>
  <si>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</si>
  <si>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</si>
  <si>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</si>
  <si>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</si>
  <si>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</si>
  <si>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</si>
  <si>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</si>
  <si>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</si>
  <si>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</si>
  <si>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</si>
  <si>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</si>
  <si>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</si>
  <si>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</si>
  <si>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</si>
  <si>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</si>
  <si>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</si>
  <si>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</si>
  <si>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</si>
  <si>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</si>
  <si>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</si>
  <si>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</si>
  <si>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</si>
  <si>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</si>
  <si>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</si>
  <si>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</si>
  <si>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</si>
  <si>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</si>
  <si>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</si>
  <si>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</si>
  <si>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</si>
  <si>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</si>
  <si>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</si>
  <si>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</si>
  <si>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</si>
  <si>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</si>
  <si>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</si>
  <si>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</si>
  <si>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</si>
  <si>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</si>
  <si>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</si>
  <si>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</si>
  <si>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</si>
  <si>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</si>
  <si>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</si>
  <si>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</si>
  <si>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</si>
  <si>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</si>
  <si>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</si>
  <si>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</si>
  <si>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</si>
  <si>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</si>
  <si>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</si>
  <si>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</si>
  <si>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</si>
  <si>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</si>
  <si>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</si>
  <si>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</si>
  <si>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</si>
  <si>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</si>
  <si>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</si>
  <si>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</si>
  <si>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</si>
  <si>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</si>
  <si>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</si>
  <si>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</si>
  <si>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</si>
  <si>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</si>
  <si>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</si>
  <si>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</si>
  <si>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</si>
  <si>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</si>
  <si>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</si>
  <si>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</si>
  <si>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</si>
  <si>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</si>
  <si>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</si>
  <si>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</si>
  <si>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</si>
  <si>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</si>
  <si>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</si>
  <si>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</si>
  <si>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</si>
  <si>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</si>
  <si>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</si>
  <si>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</si>
  <si>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</si>
  <si>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</si>
  <si>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</si>
  <si>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</si>
  <si>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</si>
  <si>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</si>
  <si>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</si>
  <si>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</si>
  <si>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</si>
  <si>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</si>
  <si>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</si>
  <si>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</si>
  <si>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</si>
  <si>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</si>
  <si>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</si>
  <si>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</si>
  <si>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</si>
  <si>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</si>
  <si>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</si>
  <si>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</si>
  <si>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</si>
  <si>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</si>
  <si>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</si>
  <si>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</si>
  <si>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</si>
  <si>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</si>
  <si>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</si>
  <si>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</si>
  <si>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</si>
  <si>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</si>
  <si>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</si>
  <si>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</si>
  <si>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</si>
  <si>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</si>
  <si>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</si>
  <si>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</si>
  <si>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</si>
  <si>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</si>
  <si>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</si>
  <si>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</si>
  <si>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</si>
  <si>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</si>
  <si>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</si>
  <si>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</si>
  <si>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</si>
  <si>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</si>
  <si>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</si>
  <si>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</si>
  <si>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</si>
  <si>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</si>
  <si>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</si>
  <si>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</si>
  <si>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</si>
  <si>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</si>
  <si>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</si>
  <si>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</si>
  <si>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</si>
  <si>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</si>
  <si>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</si>
  <si>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</si>
  <si>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</si>
  <si>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</si>
  <si>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</si>
  <si>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</si>
  <si>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</si>
  <si>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</si>
  <si>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</si>
  <si>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</si>
  <si>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</si>
  <si>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</si>
  <si>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</si>
  <si>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</si>
  <si>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</si>
  <si>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</si>
  <si>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</si>
  <si>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</si>
  <si>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</si>
  <si>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</si>
  <si>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</si>
  <si>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</si>
  <si>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</si>
  <si>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</si>
  <si>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</si>
  <si>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</si>
  <si>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</si>
  <si>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</si>
  <si>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</si>
  <si>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</si>
  <si>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</si>
  <si>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</si>
  <si>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</si>
  <si>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</si>
  <si>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</si>
  <si>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</si>
  <si>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</si>
  <si>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</si>
  <si>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</si>
  <si>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</si>
  <si>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</si>
  <si>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</si>
  <si>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</si>
  <si>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</si>
  <si>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</si>
  <si>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</si>
  <si>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</si>
  <si>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</si>
  <si>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</si>
  <si>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</si>
  <si>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</si>
  <si>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</si>
  <si>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</si>
  <si>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</si>
  <si>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</si>
  <si>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</si>
  <si>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</si>
  <si>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</si>
  <si>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</si>
  <si>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</si>
  <si>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</si>
  <si>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</si>
  <si>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</si>
  <si>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</si>
  <si>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</si>
  <si>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</si>
  <si>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</si>
  <si>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</si>
  <si>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</si>
  <si>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</si>
  <si>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</si>
  <si>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</si>
  <si>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</si>
  <si>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</si>
  <si>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</si>
  <si>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</si>
  <si>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</si>
  <si>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</si>
  <si>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</si>
  <si>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</si>
  <si>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</si>
  <si>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</si>
  <si>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</si>
  <si>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</si>
  <si>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</si>
  <si>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</si>
  <si>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</si>
  <si>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</si>
  <si>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</si>
  <si>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</si>
  <si>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</si>
  <si>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</si>
  <si>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</si>
  <si>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</si>
  <si>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</si>
  <si>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</si>
  <si>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</si>
  <si>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</si>
  <si>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</si>
  <si>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</si>
  <si>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</si>
  <si>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</si>
  <si>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</si>
  <si>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</si>
  <si>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</si>
  <si>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</si>
  <si>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</si>
  <si>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</si>
  <si>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</si>
  <si>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</si>
  <si>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</si>
  <si>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</si>
  <si>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</si>
  <si>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</si>
  <si>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</si>
  <si>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</si>
  <si>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</si>
  <si>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</si>
  <si>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</si>
  <si>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</si>
  <si>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</si>
  <si>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</si>
  <si>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</si>
  <si>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</si>
  <si>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</si>
  <si>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</si>
  <si>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</si>
  <si>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</si>
  <si>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</si>
  <si>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</si>
  <si>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</si>
  <si>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</si>
  <si>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</si>
  <si>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</si>
  <si>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</si>
  <si>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</si>
  <si>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</si>
  <si>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</si>
  <si>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</si>
  <si>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</si>
  <si>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</si>
  <si>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</si>
  <si>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</si>
  <si>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</si>
  <si>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</si>
  <si>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</si>
  <si>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</si>
  <si>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</si>
  <si>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</si>
  <si>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</si>
  <si>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</si>
  <si>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</si>
  <si>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</si>
  <si>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</si>
  <si>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</si>
  <si>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</si>
  <si>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</si>
  <si>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</si>
  <si>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</si>
  <si>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</si>
  <si>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</si>
  <si>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</si>
  <si>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</si>
  <si>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</si>
  <si>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</si>
  <si>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</si>
  <si>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</si>
  <si>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</si>
  <si>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</si>
  <si>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</si>
  <si>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</si>
  <si>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</si>
  <si>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</si>
  <si>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</si>
  <si>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</si>
  <si>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</si>
  <si>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</si>
  <si>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</si>
  <si>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</si>
  <si>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</si>
  <si>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</si>
  <si>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</si>
  <si>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</si>
  <si>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</si>
  <si>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</si>
  <si>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</si>
  <si>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</si>
  <si>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</si>
  <si>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</si>
  <si>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</si>
  <si>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</si>
  <si>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</si>
  <si>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</si>
  <si>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</si>
  <si>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</si>
  <si>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</si>
  <si>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</si>
  <si>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</si>
  <si>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</si>
  <si>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</si>
  <si>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</si>
  <si>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</si>
  <si>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</si>
  <si>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</si>
  <si>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</si>
  <si>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</si>
  <si>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</si>
  <si>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</si>
  <si>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</si>
  <si>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</si>
  <si>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</si>
  <si>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</si>
  <si>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</si>
  <si>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</si>
  <si>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</si>
  <si>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</si>
  <si>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</si>
  <si>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</si>
  <si>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</si>
  <si>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</si>
  <si>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</si>
  <si>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</si>
  <si>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</si>
  <si>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</si>
  <si>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</si>
  <si>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</si>
  <si>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</si>
  <si>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</si>
  <si>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</si>
  <si>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</si>
  <si>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</si>
  <si>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</si>
  <si>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</si>
  <si>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</si>
  <si>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</si>
  <si>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</si>
  <si>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</si>
  <si>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</si>
  <si>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</si>
  <si>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</si>
  <si>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</si>
  <si>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</si>
  <si>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</si>
  <si>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</si>
  <si>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</si>
  <si>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</si>
  <si>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</si>
  <si>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</si>
  <si>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</si>
  <si>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</si>
  <si>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</si>
  <si>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</si>
  <si>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</si>
  <si>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</si>
  <si>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</si>
  <si>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</si>
  <si>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</si>
  <si>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</si>
  <si>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</si>
  <si>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</si>
  <si>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</si>
  <si>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</si>
  <si>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</si>
  <si>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</si>
  <si>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</si>
  <si>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</si>
  <si>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</si>
  <si>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</si>
  <si>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</si>
  <si>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</si>
  <si>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</si>
  <si>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</si>
  <si>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</si>
  <si>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</si>
  <si>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</si>
  <si>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</si>
  <si>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</si>
  <si>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</si>
  <si>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</si>
  <si>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</si>
  <si>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</si>
  <si>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</si>
  <si>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</si>
  <si>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</si>
  <si>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</si>
  <si>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</si>
  <si>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</si>
  <si>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</si>
  <si>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</si>
  <si>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</si>
  <si>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</si>
  <si>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</si>
  <si>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</si>
  <si>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</si>
  <si>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</si>
  <si>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</si>
  <si>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</si>
  <si>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</si>
  <si>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</si>
  <si>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</si>
  <si>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</si>
  <si>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</si>
  <si>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</si>
  <si>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</si>
  <si>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</si>
  <si>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</si>
  <si>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</si>
  <si>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</si>
  <si>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</si>
  <si>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</si>
  <si>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</si>
  <si>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</si>
  <si>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</si>
  <si>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</si>
  <si>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</si>
  <si>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</si>
  <si>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</si>
  <si>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</si>
  <si>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</si>
  <si>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</si>
  <si>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</si>
  <si>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</si>
  <si>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</si>
  <si>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</si>
  <si>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</si>
  <si>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</si>
  <si>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</si>
  <si>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</si>
  <si>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</si>
  <si>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</si>
  <si>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</si>
  <si>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</si>
  <si>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</si>
  <si>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</si>
  <si>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</si>
  <si>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</si>
  <si>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</si>
  <si>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</si>
  <si>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</si>
  <si>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</si>
  <si>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</si>
  <si>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</si>
  <si>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</si>
  <si>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</si>
  <si>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</si>
  <si>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</si>
  <si>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</si>
  <si>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</si>
  <si>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</si>
  <si>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</si>
  <si>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</si>
  <si>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</si>
  <si>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</si>
  <si>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</si>
  <si>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</si>
  <si>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</si>
  <si>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</si>
  <si>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</si>
  <si>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</si>
  <si>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</si>
  <si>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</si>
  <si>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</si>
  <si>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</si>
  <si>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</si>
  <si>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</si>
  <si>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</si>
  <si>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</si>
  <si>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</si>
  <si>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</si>
  <si>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</si>
  <si>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</si>
  <si>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</si>
  <si>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</si>
  <si>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</si>
  <si>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</si>
  <si>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</si>
  <si>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</si>
  <si>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</si>
  <si>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</si>
  <si>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</si>
  <si>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</si>
  <si>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</si>
  <si>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</si>
  <si>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</si>
  <si>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</si>
  <si>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</si>
  <si>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</si>
  <si>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</si>
  <si>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</si>
  <si>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</si>
  <si>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</si>
  <si>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</si>
  <si>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</si>
  <si>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</si>
  <si>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</si>
  <si>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</si>
  <si>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</si>
  <si>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</si>
  <si>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</si>
  <si>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</si>
  <si>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</si>
  <si>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</si>
  <si>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</si>
  <si>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</si>
  <si>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</si>
  <si>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</si>
  <si>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</si>
  <si>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</si>
  <si>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</si>
  <si>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</si>
  <si>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</si>
  <si>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</si>
  <si>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</si>
  <si>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</si>
  <si>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</si>
  <si>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</si>
  <si>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</si>
  <si>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</si>
  <si>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</si>
  <si>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</si>
  <si>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</si>
  <si>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</si>
  <si>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</si>
  <si>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</si>
  <si>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</si>
  <si>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</si>
  <si>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</si>
  <si>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</si>
  <si>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</si>
  <si>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</si>
  <si>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</si>
  <si>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</si>
  <si>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</si>
  <si>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</si>
  <si>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</si>
  <si>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</si>
  <si>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</si>
  <si>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</si>
  <si>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</si>
  <si>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</si>
  <si>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</si>
  <si>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</si>
  <si>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</si>
  <si>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</si>
  <si>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</si>
  <si>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</si>
  <si>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</si>
  <si>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</si>
  <si>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</si>
  <si>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</si>
  <si>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</si>
  <si>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</si>
  <si>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</si>
  <si>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</si>
  <si>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</si>
  <si>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</si>
  <si>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</si>
  <si>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</si>
  <si>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</si>
  <si>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</si>
  <si>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</si>
  <si>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</si>
  <si>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</si>
  <si>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</si>
  <si>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</si>
  <si>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</si>
  <si>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</si>
  <si>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</si>
  <si>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</si>
  <si>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</si>
  <si>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</si>
  <si>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</si>
  <si>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</si>
  <si>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</si>
  <si>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</si>
  <si>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</si>
  <si>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</si>
  <si>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</si>
  <si>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</si>
  <si>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</si>
  <si>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</si>
  <si>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</si>
  <si>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</si>
  <si>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</si>
  <si>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</si>
  <si>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</si>
  <si>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</si>
  <si>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</si>
  <si>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</si>
  <si>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</si>
  <si>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</si>
  <si>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</si>
  <si>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</si>
  <si>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</si>
  <si>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</si>
  <si>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</si>
  <si>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</si>
  <si>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</si>
  <si>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</si>
  <si>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</si>
  <si>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</si>
  <si>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</si>
  <si>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</si>
  <si>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</si>
  <si>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</si>
  <si>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</si>
  <si>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</si>
  <si>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</si>
  <si>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</si>
  <si>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</si>
  <si>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</si>
  <si>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</si>
  <si>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</si>
  <si>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</si>
  <si>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</si>
  <si>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</si>
  <si>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</si>
  <si>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</si>
  <si>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</si>
  <si>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</si>
  <si>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</si>
  <si>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</si>
  <si>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</si>
  <si>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</si>
  <si>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</si>
  <si>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</si>
  <si>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</si>
  <si>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</si>
  <si>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</si>
  <si>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</si>
  <si>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</si>
  <si>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</si>
  <si>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</si>
  <si>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</si>
  <si>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</si>
  <si>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</si>
  <si>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</si>
  <si>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</si>
  <si>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</si>
  <si>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</si>
  <si>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</si>
  <si>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</si>
  <si>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</si>
  <si>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</si>
  <si>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</si>
  <si>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</si>
  <si>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</si>
  <si>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</si>
  <si>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</si>
  <si>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</si>
  <si>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</si>
  <si>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</si>
  <si>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</si>
  <si>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</si>
  <si>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</si>
  <si>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</si>
  <si>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</si>
  <si>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</si>
  <si>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</si>
  <si>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</si>
  <si>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</si>
  <si>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</si>
  <si>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</si>
  <si>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</si>
  <si>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</si>
  <si>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</si>
  <si>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</si>
  <si>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</si>
  <si>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</si>
  <si>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</si>
  <si>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</si>
  <si>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</si>
  <si>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</si>
  <si>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</si>
  <si>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</si>
  <si>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</si>
  <si>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</si>
  <si>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</si>
  <si>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</si>
  <si>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</si>
  <si>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</si>
  <si>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</si>
  <si>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</si>
  <si>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</si>
  <si>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</si>
  <si>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</si>
  <si>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</si>
  <si>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</si>
  <si>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</si>
  <si>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</si>
  <si>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</si>
  <si>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</si>
  <si>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</si>
  <si>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</si>
  <si>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</si>
  <si>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</si>
  <si>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</si>
  <si>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</si>
  <si>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</si>
  <si>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</si>
  <si>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</si>
  <si>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</si>
  <si>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</si>
  <si>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</si>
  <si>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</si>
  <si>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</si>
  <si>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</si>
  <si>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</si>
  <si>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</si>
  <si>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</si>
  <si>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</si>
  <si>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</si>
  <si>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</si>
  <si>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</si>
  <si>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</si>
  <si>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</si>
  <si>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</si>
  <si>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</si>
  <si>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</si>
  <si>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</si>
  <si>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</si>
  <si>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</si>
  <si>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</si>
  <si>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</si>
  <si>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</si>
  <si>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</si>
  <si>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</si>
  <si>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</si>
  <si>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</si>
  <si>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</si>
  <si>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</si>
  <si>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</si>
  <si>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</si>
  <si>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</si>
  <si>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</si>
  <si>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</si>
  <si>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</si>
  <si>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</si>
  <si>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</si>
  <si>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</si>
  <si>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</si>
  <si>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</si>
  <si>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</si>
  <si>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</si>
  <si>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</si>
  <si>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</si>
  <si>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</si>
  <si>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</si>
  <si>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</si>
  <si>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</si>
  <si>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</si>
  <si>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</si>
  <si>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</si>
  <si>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</si>
  <si>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</si>
  <si>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</si>
  <si>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</si>
  <si>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</si>
  <si>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</si>
  <si>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</si>
  <si>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</si>
  <si>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</si>
  <si>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</si>
  <si>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</si>
  <si>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</si>
  <si>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</si>
  <si>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</si>
  <si>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</si>
  <si>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</si>
  <si>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</si>
  <si>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</si>
  <si>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</si>
  <si>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</si>
  <si>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</si>
  <si>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</si>
  <si>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</si>
  <si>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</si>
  <si>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</si>
  <si>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</si>
  <si>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</si>
  <si>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</si>
  <si>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</si>
  <si>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</si>
  <si>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</si>
  <si>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</si>
  <si>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</si>
  <si>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</si>
  <si>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</si>
  <si>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</si>
  <si>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</si>
  <si>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</si>
  <si>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</si>
  <si>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</si>
  <si>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</si>
  <si>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</si>
  <si>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</si>
  <si>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</si>
  <si>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</si>
  <si>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</si>
  <si>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</si>
  <si>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</si>
  <si>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</si>
  <si>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</si>
  <si>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</si>
  <si>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</si>
  <si>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</si>
  <si>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</si>
  <si>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</si>
  <si>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</si>
  <si>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</si>
  <si>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</si>
  <si>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</si>
  <si>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</si>
  <si>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</si>
  <si>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</si>
  <si>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</si>
  <si>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</si>
  <si>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</si>
  <si>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</si>
  <si>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</si>
  <si>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</si>
  <si>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</si>
  <si>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</si>
  <si>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</si>
  <si>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</si>
  <si>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</si>
  <si>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</si>
  <si>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</si>
  <si>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</si>
  <si>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</si>
  <si>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</si>
  <si>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</si>
  <si>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</si>
  <si>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</si>
  <si>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</si>
  <si>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</si>
  <si>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</si>
  <si>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</si>
  <si>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</si>
  <si>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</si>
  <si>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</si>
  <si>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</si>
  <si>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</si>
  <si>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</si>
  <si>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</si>
  <si>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</si>
  <si>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</si>
  <si>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</si>
  <si>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</si>
  <si>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</si>
  <si>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</si>
  <si>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</si>
  <si>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</si>
  <si>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</si>
  <si>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</si>
  <si>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</si>
  <si>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</si>
  <si>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</si>
  <si>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</si>
  <si>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</si>
  <si>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</si>
  <si>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</si>
  <si>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</si>
  <si>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</si>
  <si>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</si>
  <si>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</si>
  <si>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</si>
  <si>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</si>
  <si>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</si>
  <si>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</si>
  <si>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</si>
  <si>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</si>
  <si>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</si>
  <si>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</si>
  <si>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</si>
  <si>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</si>
  <si>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</si>
  <si>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</si>
  <si>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</si>
  <si>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</si>
  <si>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</si>
  <si>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</si>
  <si>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</si>
  <si>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</si>
  <si>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</si>
  <si>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</si>
  <si>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</si>
  <si>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</si>
  <si>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</si>
  <si>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</si>
  <si>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</si>
  <si>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</si>
  <si>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</si>
  <si>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</si>
  <si>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</si>
  <si>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</si>
  <si>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</si>
  <si>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</si>
  <si>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</si>
  <si>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</si>
  <si>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</si>
  <si>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</si>
  <si>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</si>
  <si>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</si>
  <si>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</si>
  <si>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</si>
  <si>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</si>
  <si>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</si>
  <si>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</si>
  <si>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</si>
  <si>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</si>
  <si>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</si>
  <si>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</si>
  <si>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</si>
  <si>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</si>
  <si>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</si>
  <si>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</si>
  <si>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</si>
  <si>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</si>
  <si>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</si>
  <si>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</si>
  <si>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</si>
  <si>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</si>
  <si>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</si>
  <si>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</si>
  <si>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</si>
  <si>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</si>
  <si>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</si>
  <si>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</si>
  <si>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</si>
  <si>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</si>
  <si>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</si>
  <si>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</si>
  <si>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</si>
  <si>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</si>
  <si>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</si>
  <si>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</si>
  <si>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</si>
  <si>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</si>
  <si>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</si>
  <si>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</si>
  <si>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</si>
  <si>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</si>
  <si>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</si>
  <si>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</si>
  <si>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</si>
  <si>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</si>
  <si>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</si>
  <si>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</si>
  <si>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</si>
  <si>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</si>
  <si>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</si>
  <si>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</si>
  <si>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</si>
  <si>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</si>
  <si>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</si>
  <si>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</si>
  <si>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</si>
  <si>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</si>
  <si>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</si>
  <si>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</si>
  <si>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</si>
  <si>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</si>
  <si>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</si>
  <si>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</si>
  <si>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</si>
  <si>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</si>
  <si>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</si>
  <si>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</si>
  <si>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</si>
  <si>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</si>
  <si>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</si>
  <si>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</si>
  <si>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</si>
  <si>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</si>
  <si>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</si>
  <si>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</si>
  <si>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</si>
  <si>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</si>
  <si>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</si>
  <si>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</si>
  <si>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</si>
  <si>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</si>
  <si>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</si>
  <si>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</si>
  <si>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</si>
  <si>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</si>
  <si>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</si>
  <si>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</si>
  <si>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</si>
  <si>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</si>
  <si>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</si>
  <si>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</si>
  <si>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</si>
  <si>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</si>
  <si>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</si>
  <si>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</si>
  <si>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</si>
  <si>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</si>
  <si>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</si>
  <si>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</si>
  <si>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</si>
  <si>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</si>
  <si>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</si>
  <si>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</si>
  <si>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</si>
  <si>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</si>
  <si>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</si>
  <si>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</si>
  <si>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</si>
  <si>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</si>
  <si>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</si>
  <si>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</si>
  <si>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</si>
  <si>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</si>
  <si>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</si>
  <si>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</si>
  <si>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</si>
  <si>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</si>
  <si>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</si>
  <si>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</si>
  <si>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</si>
  <si>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</si>
  <si>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</si>
  <si>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</si>
  <si>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</si>
  <si>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</si>
  <si>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</si>
  <si>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</si>
  <si>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</si>
  <si>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</si>
  <si>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</si>
  <si>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</si>
  <si>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</si>
  <si>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</si>
  <si>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</si>
  <si>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</si>
  <si>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</si>
  <si>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</si>
  <si>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</si>
  <si>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</si>
  <si>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</si>
  <si>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</si>
  <si>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</si>
  <si>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</si>
  <si>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</si>
  <si>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</si>
  <si>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</si>
  <si>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</si>
  <si>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</si>
  <si>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</si>
  <si>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</si>
  <si>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</si>
  <si>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</si>
  <si>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</si>
  <si>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</si>
  <si>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</si>
  <si>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</si>
  <si>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</si>
  <si>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</si>
  <si>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</si>
  <si>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</si>
  <si>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</si>
  <si>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</si>
  <si>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</si>
  <si>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</si>
  <si>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</si>
  <si>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</si>
  <si>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</si>
  <si>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</si>
  <si>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</si>
  <si>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</si>
  <si>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</si>
  <si>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</si>
  <si>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</si>
  <si>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</si>
  <si>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</si>
  <si>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</si>
  <si>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</si>
  <si>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</si>
  <si>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</si>
  <si>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</si>
  <si>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</si>
  <si>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</si>
  <si>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</si>
  <si>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</si>
  <si>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</si>
  <si>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</si>
  <si>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</si>
  <si>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</si>
  <si>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</si>
  <si>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</si>
  <si>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</si>
  <si>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</si>
  <si>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</si>
  <si>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</si>
  <si>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</si>
  <si>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</si>
  <si>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</si>
  <si>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</si>
  <si>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</si>
  <si>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</si>
  <si>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</si>
  <si>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</si>
  <si>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</si>
  <si>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</si>
  <si>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</si>
  <si>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</si>
  <si>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</si>
  <si>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</si>
  <si>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</si>
  <si>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</si>
  <si>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</si>
  <si>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</si>
  <si>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</si>
  <si>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</si>
  <si>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</si>
  <si>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</si>
  <si>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</si>
  <si>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</si>
  <si>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</si>
  <si>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</si>
  <si>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</si>
  <si>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</si>
  <si>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</si>
  <si>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</si>
  <si>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</si>
  <si>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</si>
  <si>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</si>
  <si>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</si>
  <si>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</si>
  <si>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</si>
  <si>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</si>
  <si>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</si>
  <si>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</si>
  <si>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</si>
  <si>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</si>
  <si>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</si>
  <si>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</si>
  <si>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</si>
  <si>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</si>
  <si>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</si>
  <si>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</si>
  <si>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</si>
  <si>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</si>
  <si>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</si>
  <si>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</si>
  <si>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</si>
  <si>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</si>
  <si>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</si>
  <si>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</si>
  <si>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</si>
  <si>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</si>
  <si>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</si>
  <si>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</si>
  <si>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</si>
  <si>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</si>
  <si>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</si>
  <si>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</si>
  <si>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</si>
  <si>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</si>
  <si>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</si>
  <si>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</si>
  <si>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</si>
  <si>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</si>
  <si>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</si>
  <si>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</si>
  <si>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</si>
  <si>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</si>
  <si>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</si>
  <si>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</si>
  <si>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</si>
  <si>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</si>
  <si>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</si>
  <si>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</si>
  <si>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</si>
  <si>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</si>
  <si>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</si>
  <si>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</si>
  <si>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</si>
  <si>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</si>
  <si>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</si>
  <si>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</si>
  <si>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</si>
  <si>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</si>
  <si>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</si>
  <si>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</si>
  <si>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</si>
  <si>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</si>
  <si>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</si>
  <si>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</si>
  <si>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</si>
  <si>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</si>
  <si>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</si>
  <si>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</si>
  <si>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</si>
  <si>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</si>
  <si>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</si>
  <si>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</si>
  <si>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</si>
  <si>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</si>
  <si>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</si>
  <si>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</si>
  <si>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</si>
  <si>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</si>
  <si>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</si>
  <si>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</si>
  <si>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</si>
  <si>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</si>
  <si>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</si>
  <si>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</si>
  <si>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</si>
  <si>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</si>
  <si>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</si>
  <si>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</si>
  <si>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</si>
  <si>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</si>
  <si>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</si>
  <si>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</si>
  <si>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</si>
  <si>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</si>
  <si>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</si>
  <si>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</si>
  <si>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</si>
  <si>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</si>
  <si>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</si>
  <si>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</si>
  <si>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</si>
  <si>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</si>
  <si>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</si>
  <si>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</si>
  <si>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</si>
  <si>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</si>
  <si>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</si>
  <si>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</si>
  <si>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</si>
  <si>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</si>
  <si>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</si>
  <si>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</si>
  <si>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</si>
  <si>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</si>
  <si>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</si>
  <si>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</si>
  <si>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</si>
  <si>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</si>
  <si>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</si>
  <si>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</si>
  <si>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</si>
  <si>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</si>
  <si>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</si>
  <si>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</si>
  <si>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</si>
  <si>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</si>
  <si>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</si>
  <si>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</si>
  <si>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</si>
  <si>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</si>
  <si>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</si>
  <si>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</si>
  <si>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</si>
  <si>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</si>
  <si>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</si>
  <si>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</si>
  <si>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</si>
  <si>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</si>
  <si>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</si>
  <si>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</si>
  <si>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</si>
  <si>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</si>
  <si>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</si>
  <si>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</si>
  <si>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</si>
  <si>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</si>
  <si>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</si>
  <si>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</si>
  <si>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</si>
  <si>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</si>
  <si>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</si>
  <si>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</si>
  <si>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</si>
  <si>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</si>
  <si>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</si>
  <si>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</si>
  <si>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</si>
  <si>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</si>
  <si>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</si>
  <si>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</si>
  <si>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</si>
  <si>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</si>
  <si>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</si>
  <si>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</si>
  <si>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</si>
  <si>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</si>
  <si>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</si>
  <si>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</si>
  <si>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</si>
  <si>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</si>
  <si>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</si>
  <si>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</si>
  <si>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</si>
  <si>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</si>
  <si>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</si>
  <si>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</si>
  <si>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</si>
  <si>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</si>
  <si>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</si>
  <si>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</si>
  <si>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</si>
  <si>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</si>
  <si>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</si>
  <si>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</si>
  <si>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</si>
  <si>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</si>
  <si>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</si>
  <si>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</si>
  <si>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</si>
  <si>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</si>
  <si>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</si>
  <si>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</si>
  <si>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</si>
  <si>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</si>
  <si>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</si>
  <si>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</si>
  <si>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</si>
  <si>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</si>
  <si>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</si>
  <si>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</si>
  <si>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</si>
  <si>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</si>
  <si>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</si>
  <si>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</si>
  <si>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</si>
  <si>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</si>
  <si>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</si>
  <si>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</si>
  <si>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</si>
  <si>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</si>
  <si>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</si>
  <si>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</si>
  <si>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</si>
  <si>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</si>
  <si>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</si>
  <si>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</si>
  <si>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</si>
  <si>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</si>
  <si>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</si>
  <si>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</si>
  <si>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</si>
  <si>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</si>
  <si>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</si>
  <si>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</si>
  <si>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</si>
  <si>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</si>
  <si>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</si>
  <si>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</si>
  <si>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</si>
  <si>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</si>
  <si>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</si>
  <si>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</si>
  <si>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</si>
  <si>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</si>
  <si>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</si>
  <si>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</si>
  <si>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</si>
  <si>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</si>
  <si>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</si>
  <si>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</si>
  <si>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</si>
  <si>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</si>
  <si>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</si>
  <si>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</si>
  <si>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</si>
  <si>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</si>
  <si>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</si>
  <si>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</si>
  <si>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</si>
  <si>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</si>
  <si>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</si>
  <si>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</si>
  <si>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</si>
  <si>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</si>
  <si>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</si>
  <si>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</si>
  <si>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</si>
  <si>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</si>
  <si>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</si>
  <si>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</si>
  <si>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</si>
  <si>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</si>
  <si>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</si>
  <si>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</si>
  <si>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</si>
  <si>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</si>
  <si>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</si>
  <si>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</si>
  <si>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</si>
  <si>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</si>
  <si>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</si>
  <si>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</si>
  <si>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</si>
  <si>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</si>
  <si>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</si>
  <si>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</si>
  <si>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</si>
  <si>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</si>
  <si>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</si>
  <si>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</si>
  <si>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</si>
  <si>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</si>
  <si>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</si>
  <si>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</si>
  <si>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</si>
  <si>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</si>
  <si>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</si>
  <si>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</si>
  <si>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</si>
  <si>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</si>
  <si>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</si>
  <si>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</si>
  <si>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</si>
  <si>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</si>
  <si>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</si>
  <si>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</si>
  <si>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</si>
  <si>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</si>
  <si>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</si>
  <si>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</si>
  <si>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</si>
  <si>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</si>
  <si>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</si>
  <si>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</si>
  <si>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</si>
  <si>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</si>
  <si>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</si>
  <si>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</si>
  <si>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</si>
  <si>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</si>
  <si>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</si>
  <si>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</si>
  <si>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</si>
  <si>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</si>
  <si>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</si>
  <si>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</si>
  <si>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</si>
  <si>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</si>
  <si>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</si>
  <si>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</si>
  <si>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</si>
  <si>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</si>
  <si>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</si>
  <si>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</si>
  <si>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</si>
  <si>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</si>
  <si>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</si>
  <si>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</si>
  <si>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</si>
  <si>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</si>
  <si>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</si>
  <si>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</si>
  <si>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</si>
  <si>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</si>
  <si>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</si>
  <si>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</si>
  <si>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</si>
  <si>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</si>
  <si>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</si>
  <si>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</si>
  <si>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</si>
  <si>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</si>
  <si>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</si>
  <si>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</si>
  <si>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</si>
  <si>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</si>
  <si>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</si>
  <si>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</si>
  <si>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</si>
  <si>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</si>
  <si>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</si>
  <si>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</si>
  <si>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</si>
  <si>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</si>
  <si>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</si>
  <si>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</si>
  <si>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</si>
  <si>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</si>
  <si>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</si>
  <si>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</si>
  <si>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</si>
  <si>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</si>
  <si>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</si>
  <si>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</si>
  <si>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</si>
  <si>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</si>
  <si>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</si>
  <si>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</si>
  <si>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</si>
  <si>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</si>
  <si>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</si>
  <si>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</si>
  <si>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</si>
  <si>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</si>
  <si>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</si>
  <si>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</si>
  <si>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</si>
  <si>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</si>
  <si>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</si>
  <si>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</si>
  <si>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</si>
  <si>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</si>
  <si>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</si>
  <si>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</si>
  <si>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</si>
  <si>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</si>
  <si>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</si>
  <si>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</si>
  <si>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</si>
  <si>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</si>
  <si>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</si>
  <si>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</si>
  <si>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</si>
  <si>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</si>
  <si>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</si>
  <si>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</si>
  <si>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</si>
  <si>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</si>
  <si>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</si>
  <si>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</si>
  <si>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</si>
  <si>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</si>
  <si>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</si>
  <si>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</si>
  <si>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</si>
  <si>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</si>
  <si>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</si>
  <si>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</si>
  <si>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</si>
  <si>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</si>
  <si>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</si>
  <si>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</si>
  <si>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</si>
  <si>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</si>
  <si>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</si>
  <si>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</si>
  <si>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</si>
  <si>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</si>
  <si>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</si>
  <si>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</si>
  <si>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</si>
  <si>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</si>
  <si>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</si>
  <si>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</si>
  <si>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</si>
  <si>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</si>
  <si>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</si>
  <si>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</si>
  <si>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</si>
  <si>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</si>
  <si>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</si>
  <si>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</si>
  <si>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</si>
  <si>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</si>
  <si>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</si>
  <si>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</si>
  <si>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</si>
  <si>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</si>
  <si>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</si>
  <si>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</si>
  <si>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</si>
  <si>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</si>
  <si>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</si>
  <si>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</si>
  <si>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</si>
  <si>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</si>
  <si>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</si>
  <si>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</si>
  <si>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</si>
  <si>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</si>
  <si>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</si>
  <si>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</si>
  <si>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</si>
  <si>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</si>
  <si>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</si>
  <si>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</si>
  <si>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</si>
  <si>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</si>
  <si>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</si>
  <si>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</si>
  <si>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</si>
  <si>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</si>
  <si>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</si>
  <si>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</si>
  <si>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</si>
  <si>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</si>
  <si>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</si>
  <si>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</si>
  <si>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</si>
  <si>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</si>
  <si>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</si>
  <si>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</si>
  <si>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</si>
  <si>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</si>
  <si>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</si>
  <si>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</si>
  <si>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</si>
  <si>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</si>
  <si>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</si>
  <si>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</si>
  <si>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</si>
  <si>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</si>
  <si>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</si>
  <si>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</si>
  <si>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</si>
  <si>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</si>
  <si>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</si>
  <si>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</si>
  <si>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</si>
  <si>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</si>
  <si>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</si>
  <si>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</si>
  <si>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</si>
  <si>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</si>
  <si>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</si>
  <si>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</si>
  <si>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</si>
  <si>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</si>
  <si>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</si>
  <si>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</si>
  <si>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</si>
  <si>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</si>
  <si>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</si>
  <si>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</si>
  <si>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</si>
  <si>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</si>
  <si>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</si>
  <si>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</si>
  <si>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</si>
  <si>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</si>
  <si>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</si>
  <si>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</si>
  <si>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</si>
  <si>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</si>
  <si>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</si>
  <si>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</si>
  <si>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</si>
  <si>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</si>
  <si>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</si>
  <si>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</si>
  <si>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</si>
  <si>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</si>
  <si>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</si>
  <si>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</si>
  <si>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</si>
  <si>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</si>
  <si>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</si>
  <si>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</si>
  <si>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</si>
  <si>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</si>
  <si>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</si>
  <si>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</si>
  <si>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</si>
  <si>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</si>
  <si>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</si>
  <si>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</si>
  <si>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</si>
  <si>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</si>
  <si>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</si>
  <si>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</si>
  <si>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</si>
  <si>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</si>
  <si>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</si>
  <si>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</si>
  <si>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</si>
  <si>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</si>
  <si>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</si>
  <si>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</si>
  <si>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</si>
  <si>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</si>
  <si>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</si>
  <si>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</si>
  <si>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</si>
  <si>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</si>
  <si>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</si>
  <si>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</si>
  <si>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</si>
  <si>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</si>
  <si>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</si>
  <si>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</si>
  <si>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</si>
  <si>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</si>
  <si>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</si>
  <si>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</si>
  <si>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</si>
  <si>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</si>
  <si>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</si>
  <si>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</si>
  <si>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</si>
  <si>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</si>
  <si>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</si>
  <si>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</si>
  <si>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</si>
  <si>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</si>
  <si>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</si>
  <si>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</si>
  <si>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</si>
  <si>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</si>
  <si>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</si>
  <si>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</si>
  <si>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</si>
  <si>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</si>
  <si>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</si>
  <si>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</si>
  <si>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</si>
  <si>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</si>
  <si>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</si>
  <si>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</si>
  <si>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</si>
  <si>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</si>
  <si>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</si>
  <si>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</si>
  <si>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</si>
  <si>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</si>
  <si>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</si>
  <si>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</si>
  <si>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</si>
  <si>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</si>
  <si>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</si>
  <si>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</si>
  <si>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</si>
  <si>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</si>
  <si>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</si>
  <si>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</si>
  <si>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</si>
  <si>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</si>
  <si>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</si>
  <si>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</si>
  <si>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</si>
  <si>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</si>
  <si>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</si>
  <si>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</si>
  <si>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</si>
  <si>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</si>
  <si>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</si>
  <si>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</si>
  <si>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</si>
  <si>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</si>
  <si>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</si>
  <si>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</si>
  <si>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</si>
  <si>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</si>
  <si>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</si>
  <si>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</si>
  <si>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</si>
  <si>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</si>
  <si>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</si>
  <si>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</si>
  <si>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</si>
  <si>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</si>
  <si>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</si>
  <si>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</si>
  <si>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</si>
  <si>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</si>
  <si>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</si>
  <si>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</si>
  <si>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</si>
  <si>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</si>
  <si>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</si>
  <si>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</si>
  <si>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</si>
  <si>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</si>
  <si>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</si>
  <si>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</si>
  <si>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</si>
  <si>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</si>
  <si>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</si>
  <si>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</si>
  <si>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</si>
  <si>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</si>
  <si>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</si>
  <si>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</si>
  <si>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</si>
  <si>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</si>
  <si>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</si>
  <si>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</si>
  <si>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</si>
  <si>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</si>
  <si>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</si>
  <si>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</si>
  <si>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</si>
  <si>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</si>
  <si>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</si>
  <si>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</si>
  <si>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</si>
  <si>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</si>
  <si>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</si>
  <si>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</si>
  <si>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</si>
  <si>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</si>
  <si>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</si>
  <si>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</si>
  <si>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</si>
  <si>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</si>
  <si>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</si>
  <si>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</si>
  <si>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</si>
  <si>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</si>
  <si>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</si>
  <si>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</si>
  <si>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</si>
  <si>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</si>
  <si>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</si>
  <si>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</si>
  <si>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</si>
  <si>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</si>
  <si>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</si>
  <si>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</si>
  <si>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</si>
  <si>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</si>
  <si>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</si>
  <si>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</si>
  <si>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</si>
  <si>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</si>
  <si>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</si>
  <si>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</si>
  <si>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</si>
  <si>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</si>
  <si>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</si>
  <si>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</si>
  <si>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</si>
  <si>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</si>
  <si>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</si>
  <si>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</si>
  <si>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</si>
  <si>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</si>
  <si>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</si>
  <si>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</si>
  <si>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</si>
  <si>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</si>
  <si>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</si>
  <si>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</si>
  <si>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</si>
  <si>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</si>
  <si>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</si>
  <si>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</si>
  <si>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</si>
  <si>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</si>
  <si>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</si>
  <si>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</si>
  <si>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</si>
  <si>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</si>
  <si>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</si>
  <si>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</si>
  <si>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</si>
  <si>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</si>
  <si>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</si>
  <si>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</si>
  <si>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</si>
  <si>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</si>
  <si>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</si>
  <si>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</si>
  <si>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</si>
  <si>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</si>
  <si>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</si>
  <si>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</si>
  <si>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</si>
  <si>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</si>
  <si>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</si>
  <si>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</si>
  <si>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</si>
  <si>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</si>
  <si>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</si>
  <si>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</si>
  <si>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</si>
  <si>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</si>
  <si>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</si>
  <si>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</si>
  <si>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</si>
  <si>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</si>
  <si>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</si>
  <si>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</si>
  <si>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</si>
  <si>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</si>
  <si>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</si>
  <si>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</si>
  <si>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</si>
  <si>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</si>
  <si>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</si>
  <si>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</si>
  <si>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</si>
  <si>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</si>
  <si>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</si>
  <si>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</si>
  <si>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</si>
  <si>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</si>
  <si>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</si>
  <si>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</si>
  <si>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</si>
  <si>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</si>
  <si>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</si>
  <si>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</si>
  <si>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</si>
  <si>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</si>
  <si>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</si>
  <si>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</si>
  <si>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</si>
  <si>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</si>
  <si>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</si>
  <si>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</si>
  <si>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</si>
  <si>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</si>
  <si>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</si>
  <si>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</si>
  <si>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</si>
  <si>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</si>
  <si>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</si>
  <si>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</si>
  <si>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</si>
  <si>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</si>
  <si>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</si>
  <si>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</si>
  <si>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</si>
  <si>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</si>
  <si>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</si>
  <si>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</si>
  <si>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</si>
  <si>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</si>
  <si>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</si>
  <si>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</si>
  <si>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</si>
  <si>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</si>
  <si>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</si>
  <si>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</si>
  <si>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</si>
  <si>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</si>
  <si>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</si>
  <si>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</si>
  <si>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</si>
  <si>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</si>
  <si>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</si>
  <si>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</si>
  <si>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</si>
  <si>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</si>
  <si>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</si>
  <si>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</si>
  <si>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</si>
  <si>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</si>
  <si>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</si>
  <si>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</si>
  <si>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</si>
  <si>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</si>
  <si>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</si>
  <si>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</si>
  <si>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</si>
  <si>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</si>
  <si>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</si>
  <si>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</si>
  <si>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</si>
  <si>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</si>
  <si>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</si>
  <si>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</si>
  <si>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</si>
  <si>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</si>
  <si>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</si>
  <si>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</si>
  <si>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</si>
  <si>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</si>
  <si>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</si>
  <si>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</si>
  <si>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</si>
  <si>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</si>
  <si>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</si>
  <si>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</si>
  <si>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</si>
  <si>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</si>
  <si>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</si>
  <si>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</si>
  <si>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</si>
  <si>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</si>
  <si>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</si>
  <si>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</si>
  <si>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</si>
  <si>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</si>
  <si>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</si>
  <si>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</si>
  <si>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</si>
  <si>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</si>
  <si>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</si>
  <si>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</si>
  <si>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</si>
  <si>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</si>
  <si>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</si>
  <si>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</si>
  <si>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</si>
  <si>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</si>
  <si>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</si>
  <si>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</si>
  <si>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</si>
  <si>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</si>
  <si>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</si>
  <si>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</si>
  <si>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</si>
  <si>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</si>
  <si>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</si>
  <si>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</si>
  <si>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</si>
  <si>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</si>
  <si>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</si>
  <si>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</si>
  <si>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</si>
  <si>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</si>
  <si>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</si>
  <si>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</si>
  <si>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</si>
  <si>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</si>
  <si>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</si>
  <si>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</si>
  <si>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</si>
  <si>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</si>
  <si>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</si>
  <si>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</si>
  <si>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</si>
  <si>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</si>
  <si>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</si>
  <si>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</si>
  <si>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</si>
  <si>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</si>
  <si>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</si>
  <si>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</si>
  <si>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</si>
  <si>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</si>
  <si>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</si>
  <si>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</si>
  <si>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</si>
  <si>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</si>
  <si>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</si>
  <si>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</si>
  <si>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</si>
  <si>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</si>
  <si>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</si>
  <si>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</si>
  <si>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</si>
  <si>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</si>
  <si>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</si>
  <si>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</si>
  <si>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</si>
  <si>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</si>
  <si>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</si>
  <si>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</si>
  <si>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</si>
  <si>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</si>
  <si>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</si>
  <si>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</si>
  <si>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</si>
  <si>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</si>
  <si>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</si>
  <si>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</si>
  <si>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</si>
  <si>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</si>
  <si>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</si>
  <si>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</si>
  <si>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</si>
  <si>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</si>
  <si>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</si>
  <si>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</si>
  <si>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</si>
  <si>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</si>
  <si>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</si>
  <si>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</si>
  <si>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</si>
  <si>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</si>
  <si>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</si>
  <si>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</si>
  <si>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</si>
  <si>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</si>
  <si>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</si>
  <si>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</si>
  <si>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</si>
  <si>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</si>
  <si>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</si>
  <si>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</si>
  <si>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</si>
  <si>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</si>
  <si>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</si>
  <si>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</si>
  <si>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</si>
  <si>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</si>
  <si>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</si>
  <si>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</si>
  <si>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</si>
  <si>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</si>
  <si>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</si>
  <si>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</si>
  <si>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</si>
  <si>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</si>
  <si>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</si>
  <si>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</si>
  <si>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</si>
  <si>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</si>
  <si>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</si>
  <si>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</si>
  <si>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</si>
  <si>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</si>
  <si>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</si>
  <si>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</si>
  <si>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</si>
  <si>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</si>
  <si>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</si>
  <si>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</si>
  <si>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</si>
  <si>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</si>
  <si>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</si>
  <si>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</si>
  <si>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</si>
  <si>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</si>
  <si>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</si>
  <si>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</si>
  <si>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</si>
  <si>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</si>
  <si>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</si>
  <si>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</si>
  <si>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</si>
  <si>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</si>
  <si>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</si>
  <si>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</si>
  <si>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</si>
  <si>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</si>
  <si>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</si>
  <si>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</si>
  <si>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</si>
  <si>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</si>
  <si>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</si>
  <si>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</si>
  <si>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</si>
  <si>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</si>
  <si>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</si>
  <si>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</si>
  <si>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</si>
  <si>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</si>
  <si>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</si>
  <si>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</si>
  <si>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</si>
  <si>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</si>
  <si>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</si>
  <si>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</si>
  <si>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</si>
  <si>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</si>
  <si>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</si>
  <si>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</si>
  <si>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</si>
  <si>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</si>
  <si>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</si>
  <si>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</si>
  <si>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</si>
  <si>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</si>
  <si>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</si>
  <si>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</si>
  <si>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</si>
  <si>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</si>
  <si>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</si>
  <si>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</si>
  <si>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</si>
  <si>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</si>
  <si>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</si>
  <si>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</si>
  <si>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</si>
  <si>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</si>
  <si>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</si>
  <si>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</si>
  <si>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</si>
  <si>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</si>
  <si>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</si>
  <si>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</si>
  <si>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</si>
  <si>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</si>
  <si>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</si>
  <si>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</si>
  <si>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</si>
  <si>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</si>
  <si>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</si>
  <si>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</si>
  <si>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</si>
  <si>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</si>
  <si>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</si>
  <si>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</si>
  <si>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</si>
  <si>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</si>
  <si>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</si>
  <si>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</si>
  <si>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</si>
  <si>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</si>
  <si>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</si>
  <si>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</si>
  <si>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</si>
  <si>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</si>
  <si>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</si>
  <si>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</si>
  <si>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</si>
  <si>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</si>
  <si>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</si>
  <si>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</si>
  <si>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</si>
  <si>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</si>
  <si>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</si>
  <si>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</si>
  <si>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</si>
  <si>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</si>
  <si>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</si>
  <si>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</si>
  <si>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</si>
  <si>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</si>
  <si>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</si>
  <si>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</si>
  <si>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</si>
  <si>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</si>
  <si>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</si>
  <si>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</si>
  <si>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</si>
  <si>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</si>
  <si>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</si>
  <si>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</si>
  <si>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</si>
  <si>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</si>
  <si>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</si>
  <si>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</si>
  <si>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</si>
  <si>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</si>
  <si>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</si>
  <si>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</si>
  <si>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</si>
  <si>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</si>
  <si>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</si>
  <si>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</si>
  <si>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</si>
  <si>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</si>
  <si>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</si>
  <si>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</si>
  <si>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</si>
  <si>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</si>
  <si>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</si>
  <si>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</si>
  <si>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</si>
  <si>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</si>
  <si>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</si>
  <si>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</si>
  <si>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</si>
  <si>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</si>
  <si>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</si>
  <si>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</si>
  <si>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</si>
  <si>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</si>
  <si>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</si>
  <si>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</si>
  <si>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</si>
  <si>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</si>
  <si>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</si>
  <si>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</si>
  <si>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</si>
  <si>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</si>
  <si>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</si>
  <si>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</si>
  <si>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</si>
  <si>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</si>
  <si>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</si>
  <si>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</si>
  <si>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</si>
  <si>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</si>
  <si>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</si>
  <si>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</si>
  <si>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</si>
  <si>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</si>
  <si>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</si>
  <si>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</si>
  <si>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</si>
  <si>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</si>
  <si>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</si>
  <si>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</si>
  <si>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</si>
  <si>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</si>
  <si>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</si>
  <si>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</si>
  <si>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</si>
  <si>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</si>
  <si>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</si>
  <si>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</si>
  <si>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</si>
  <si>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</si>
  <si>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</si>
  <si>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</si>
  <si>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</si>
  <si>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</si>
  <si>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</si>
  <si>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</si>
  <si>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</si>
  <si>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</si>
  <si>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</si>
  <si>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</si>
  <si>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</si>
  <si>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</si>
  <si>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</si>
  <si>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</si>
  <si>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</si>
  <si>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</si>
  <si>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</si>
  <si>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</si>
  <si>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</si>
  <si>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</si>
  <si>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</si>
  <si>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</si>
  <si>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</si>
  <si>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</si>
  <si>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</si>
  <si>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</si>
  <si>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</si>
  <si>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</si>
  <si>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</si>
  <si>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</si>
  <si>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</si>
  <si>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</si>
  <si>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</si>
  <si>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</si>
  <si>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</si>
  <si>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</si>
  <si>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</si>
  <si>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</si>
  <si>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</si>
  <si>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</si>
  <si>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</si>
  <si>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</si>
  <si>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</si>
  <si>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</si>
  <si>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</si>
  <si>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</si>
  <si>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</si>
  <si>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</si>
  <si>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</si>
  <si>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</si>
  <si>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</si>
  <si>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</si>
  <si>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</si>
  <si>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</si>
  <si>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</si>
  <si>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</si>
  <si>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</si>
  <si>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</si>
  <si>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</si>
  <si>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</si>
  <si>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</si>
  <si>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</si>
  <si>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</si>
  <si>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</si>
  <si>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</si>
  <si>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</si>
  <si>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</si>
  <si>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</si>
  <si>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</si>
  <si>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</si>
  <si>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</si>
  <si>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</si>
  <si>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</si>
  <si>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</si>
  <si>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</si>
  <si>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</si>
  <si>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</si>
  <si>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</si>
  <si>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</si>
  <si>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</si>
  <si>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</si>
  <si>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</si>
  <si>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</si>
  <si>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</si>
  <si>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</si>
  <si>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</si>
  <si>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</si>
  <si>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</si>
  <si>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</si>
  <si>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</si>
  <si>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</si>
  <si>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</si>
  <si>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</si>
  <si>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</si>
  <si>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</si>
  <si>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</si>
  <si>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</si>
  <si>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</si>
  <si>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</si>
  <si>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</si>
  <si>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</si>
  <si>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</si>
  <si>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</si>
  <si>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</si>
  <si>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</si>
  <si>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</si>
  <si>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</si>
  <si>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</si>
  <si>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</si>
  <si>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</si>
  <si>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</si>
  <si>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</si>
  <si>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</si>
  <si>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</si>
  <si>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</si>
  <si>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</si>
  <si>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</si>
  <si>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</si>
  <si>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</si>
  <si>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</si>
  <si>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</si>
  <si>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</si>
  <si>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</si>
  <si>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</si>
  <si>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</si>
  <si>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</si>
  <si>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</si>
  <si>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</si>
  <si>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</si>
  <si>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</si>
  <si>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</si>
  <si>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</si>
  <si>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</si>
  <si>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</si>
  <si>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</si>
  <si>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</si>
  <si>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</si>
  <si>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</si>
  <si>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</si>
  <si>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</si>
  <si>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</si>
  <si>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</si>
  <si>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</si>
  <si>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</si>
  <si>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</si>
  <si>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</si>
  <si>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</si>
  <si>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</si>
  <si>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</si>
  <si>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</si>
  <si>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</si>
  <si>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</si>
  <si>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</si>
  <si>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</si>
  <si>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</si>
  <si>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</si>
  <si>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</si>
  <si>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</si>
  <si>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</si>
  <si>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</si>
  <si>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</si>
  <si>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</si>
  <si>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</si>
  <si>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</si>
  <si>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</si>
  <si>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</si>
  <si>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</si>
  <si>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</si>
  <si>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</si>
  <si>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</si>
  <si>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</si>
  <si>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</si>
  <si>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</si>
  <si>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</si>
  <si>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</si>
  <si>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</si>
  <si>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</si>
  <si>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</si>
  <si>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</si>
  <si>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</si>
  <si>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</si>
  <si>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</si>
  <si>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</si>
  <si>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</si>
  <si>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</si>
  <si>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</si>
  <si>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</si>
  <si>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</si>
  <si>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</si>
  <si>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</si>
  <si>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</si>
  <si>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</si>
  <si>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</si>
  <si>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</si>
  <si>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</si>
  <si>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</si>
  <si>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</si>
  <si>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</si>
  <si>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</si>
  <si>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</si>
  <si>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</si>
  <si>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</si>
  <si>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</si>
  <si>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</si>
  <si>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</si>
  <si>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</si>
  <si>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</si>
  <si>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</si>
  <si>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</si>
  <si>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</si>
  <si>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</si>
  <si>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</si>
  <si>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</si>
  <si>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</si>
  <si>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</si>
  <si>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</si>
  <si>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</si>
  <si>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</si>
  <si>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</si>
  <si>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</si>
  <si>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</si>
  <si>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</si>
  <si>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</si>
  <si>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</si>
  <si>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</si>
  <si>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</si>
  <si>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</si>
  <si>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</si>
  <si>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</si>
  <si>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</si>
  <si>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</si>
  <si>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</si>
  <si>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</si>
  <si>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</si>
  <si>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</si>
  <si>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</si>
  <si>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</si>
  <si>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</si>
  <si>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</si>
  <si>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</si>
  <si>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</si>
  <si>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</si>
  <si>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</si>
  <si>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</si>
  <si>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</si>
  <si>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</si>
  <si>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</si>
  <si>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</si>
  <si>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</si>
  <si>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</si>
  <si>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</si>
  <si>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</si>
  <si>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</si>
  <si>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</si>
  <si>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</si>
  <si>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</si>
  <si>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</si>
  <si>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</si>
  <si>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</si>
  <si>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</si>
  <si>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</si>
  <si>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</si>
  <si>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</si>
  <si>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</si>
  <si>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</si>
  <si>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</si>
  <si>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</si>
  <si>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</si>
  <si>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</si>
  <si>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</si>
  <si>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</si>
  <si>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</si>
  <si>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</si>
  <si>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</si>
  <si>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</si>
  <si>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</si>
  <si>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</si>
  <si>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</si>
  <si>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</si>
  <si>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</si>
  <si>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</si>
  <si>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</si>
  <si>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</si>
  <si>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</si>
  <si>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</si>
  <si>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</si>
  <si>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</si>
  <si>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</si>
  <si>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</si>
  <si>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</si>
  <si>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</si>
  <si>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</si>
  <si>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</si>
  <si>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</si>
  <si>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</si>
  <si>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</si>
  <si>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</si>
  <si>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</si>
  <si>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</si>
  <si>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</si>
  <si>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</si>
  <si>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</si>
  <si>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</si>
  <si>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</si>
  <si>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</si>
  <si>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</si>
  <si>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</si>
  <si>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</si>
  <si>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</si>
  <si>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</si>
  <si>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</si>
  <si>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</si>
  <si>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</si>
  <si>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</si>
  <si>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</si>
  <si>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</si>
  <si>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</si>
  <si>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</si>
  <si>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</si>
  <si>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</si>
  <si>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</si>
  <si>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</si>
  <si>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</si>
  <si>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</si>
  <si>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</si>
  <si>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</si>
  <si>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</si>
  <si>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</si>
  <si>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</si>
  <si>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</si>
  <si>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</si>
  <si>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</si>
  <si>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</si>
  <si>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</si>
  <si>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</si>
  <si>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</si>
  <si>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</si>
  <si>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</si>
  <si>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</si>
  <si>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</si>
  <si>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</si>
  <si>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</si>
  <si>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</si>
  <si>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</si>
  <si>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</si>
  <si>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</si>
  <si>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</si>
  <si>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</si>
  <si>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</si>
  <si>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</si>
  <si>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</si>
  <si>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</si>
  <si>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</si>
  <si>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</si>
  <si>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</si>
  <si>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</si>
  <si>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</si>
  <si>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</si>
  <si>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</si>
  <si>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</si>
  <si>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</si>
  <si>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</si>
  <si>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</si>
  <si>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</si>
  <si>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</si>
  <si>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</si>
  <si>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</si>
  <si>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</si>
  <si>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</si>
  <si>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</si>
  <si>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</si>
  <si>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</si>
  <si>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</si>
  <si>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</si>
  <si>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</si>
  <si>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</si>
  <si>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</si>
  <si>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</si>
  <si>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</si>
  <si>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</si>
  <si>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</si>
  <si>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</si>
  <si>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</si>
  <si>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</si>
  <si>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</si>
  <si>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</si>
  <si>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</si>
  <si>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</si>
  <si>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</si>
  <si>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</si>
  <si>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</si>
  <si>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</si>
  <si>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</si>
  <si>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</si>
  <si>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</si>
  <si>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</si>
  <si>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</si>
  <si>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</si>
  <si>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</si>
  <si>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</si>
  <si>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</si>
  <si>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</si>
  <si>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</si>
  <si>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</si>
  <si>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</si>
  <si>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</si>
  <si>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</si>
  <si>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</si>
  <si>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</si>
  <si>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</si>
  <si>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</si>
  <si>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</si>
  <si>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</si>
  <si>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</si>
  <si>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</si>
  <si>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</si>
  <si>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</si>
  <si>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</si>
  <si>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</si>
  <si>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</si>
  <si>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</si>
  <si>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</si>
  <si>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</si>
  <si>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</si>
  <si>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</si>
  <si>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</si>
  <si>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</si>
  <si>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</si>
  <si>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</si>
  <si>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</si>
  <si>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</si>
  <si>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</si>
  <si>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</si>
  <si>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</si>
  <si>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</si>
  <si>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</si>
  <si>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</si>
  <si>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</si>
  <si>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</si>
  <si>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</si>
  <si>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</si>
  <si>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</si>
  <si>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</si>
  <si>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</si>
  <si>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</si>
  <si>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</si>
  <si>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</si>
  <si>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</si>
  <si>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</si>
  <si>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</si>
  <si>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</si>
  <si>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</si>
  <si>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</si>
  <si>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</si>
  <si>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</si>
  <si>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</si>
  <si>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</si>
  <si>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</si>
  <si>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</si>
  <si>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</si>
  <si>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</si>
  <si>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</si>
  <si>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</si>
  <si>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</si>
  <si>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</si>
  <si>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</si>
  <si>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</si>
  <si>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</si>
  <si>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</si>
  <si>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</si>
  <si>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</si>
  <si>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</si>
  <si>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</si>
  <si>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</si>
  <si>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</si>
  <si>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</si>
  <si>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</si>
  <si>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</si>
  <si>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</si>
  <si>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</si>
  <si>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</si>
  <si>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</si>
  <si>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</si>
  <si>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</si>
  <si>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</si>
  <si>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</si>
  <si>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</si>
  <si>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</si>
  <si>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</si>
  <si>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</si>
  <si>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</si>
  <si>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</si>
  <si>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</si>
  <si>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</si>
  <si>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</si>
  <si>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</si>
  <si>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</si>
  <si>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</si>
  <si>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</si>
  <si>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</si>
  <si>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</si>
  <si>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</si>
  <si>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</si>
  <si>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</si>
  <si>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</si>
  <si>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</si>
  <si>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</si>
  <si>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</si>
  <si>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</si>
  <si>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</si>
  <si>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</si>
  <si>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</si>
  <si>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</si>
  <si>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</si>
  <si>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</si>
  <si>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</si>
  <si>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</si>
  <si>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</si>
  <si>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</si>
  <si>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</si>
  <si>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</si>
  <si>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</si>
  <si>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</si>
  <si>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</si>
  <si>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</si>
  <si>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</si>
  <si>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</si>
  <si>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</si>
  <si>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</si>
  <si>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</si>
  <si>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</si>
  <si>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</si>
  <si>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</si>
  <si>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</si>
  <si>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</si>
  <si>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</si>
  <si>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</si>
  <si>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</si>
  <si>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</si>
  <si>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</si>
  <si>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</si>
  <si>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</si>
  <si>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</si>
  <si>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</si>
  <si>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</si>
  <si>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</si>
  <si>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</si>
  <si>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</si>
  <si>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</si>
  <si>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</si>
  <si>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</si>
  <si>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</si>
  <si>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</si>
  <si>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</si>
  <si>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</si>
  <si>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</si>
  <si>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</si>
  <si>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</si>
  <si>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</si>
  <si>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</si>
  <si>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</si>
  <si>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</si>
  <si>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</si>
  <si>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</si>
  <si>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</si>
  <si>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</si>
  <si>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</si>
  <si>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</si>
  <si>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</si>
  <si>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</si>
  <si>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</si>
  <si>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</si>
  <si>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</si>
  <si>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</si>
  <si>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</si>
  <si>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</si>
  <si>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</si>
  <si>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</si>
  <si>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</si>
  <si>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</si>
  <si>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</si>
  <si>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</si>
  <si>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</si>
  <si>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</si>
  <si>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</si>
  <si>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</si>
  <si>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</si>
  <si>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</si>
  <si>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</si>
  <si>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</si>
  <si>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</si>
  <si>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</si>
  <si>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</si>
  <si>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</si>
  <si>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</si>
  <si>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</si>
  <si>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</si>
  <si>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</si>
  <si>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</si>
  <si>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</si>
  <si>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</si>
  <si>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</si>
  <si>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</si>
  <si>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</si>
  <si>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</si>
  <si>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</si>
  <si>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</si>
  <si>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</si>
  <si>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</si>
  <si>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</si>
  <si>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</si>
  <si>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</si>
  <si>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</si>
  <si>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</si>
  <si>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</si>
  <si>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</si>
  <si>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</si>
  <si>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</si>
  <si>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</si>
  <si>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</si>
  <si>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</si>
  <si>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</si>
  <si>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</si>
  <si>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</si>
  <si>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</si>
  <si>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</si>
  <si>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</si>
  <si>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</si>
  <si>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</si>
  <si>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</si>
  <si>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</si>
  <si>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</si>
  <si>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</si>
  <si>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</si>
  <si>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</si>
  <si>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</si>
  <si>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</si>
  <si>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</si>
  <si>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</si>
  <si>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</si>
  <si>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</si>
  <si>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</si>
  <si>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</si>
  <si>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</si>
  <si>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</si>
  <si>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</si>
  <si>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</si>
  <si>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</si>
  <si>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</si>
  <si>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</si>
  <si>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</si>
  <si>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</si>
  <si>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</si>
  <si>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</si>
  <si>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</si>
  <si>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</si>
  <si>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</si>
  <si>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</si>
  <si>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</si>
  <si>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</si>
  <si>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</si>
  <si>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</si>
  <si>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</si>
  <si>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</si>
  <si>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</si>
  <si>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</si>
  <si>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</si>
  <si>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</si>
  <si>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</si>
  <si>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</si>
  <si>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</si>
  <si>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</si>
  <si>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</si>
  <si>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</si>
  <si>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</si>
  <si>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</si>
  <si>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</si>
  <si>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</si>
  <si>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</si>
  <si>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</si>
  <si>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</si>
  <si>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</si>
  <si>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</si>
  <si>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</si>
  <si>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</si>
  <si>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</si>
  <si>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</si>
  <si>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</si>
  <si>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</si>
  <si>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</si>
  <si>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</si>
  <si>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</si>
  <si>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</si>
  <si>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</si>
  <si>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</si>
  <si>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</si>
  <si>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</si>
  <si>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</si>
  <si>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</si>
  <si>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</si>
  <si>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</si>
  <si>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</si>
  <si>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</si>
  <si>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</si>
  <si>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</si>
  <si>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</si>
  <si>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</si>
  <si>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</si>
  <si>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</si>
  <si>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</si>
  <si>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</si>
  <si>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</si>
  <si>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</si>
  <si>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</si>
  <si>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</si>
  <si>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</si>
  <si>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</si>
  <si>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</si>
  <si>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</si>
  <si>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</si>
  <si>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</si>
  <si>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</si>
  <si>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</si>
  <si>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</si>
  <si>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</si>
  <si>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</si>
  <si>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</si>
  <si>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</si>
  <si>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</si>
  <si>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</si>
  <si>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</si>
  <si>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</si>
  <si>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</si>
  <si>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</si>
  <si>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</si>
  <si>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</si>
  <si>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</si>
  <si>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</si>
  <si>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</si>
  <si>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</si>
  <si>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</si>
  <si>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</si>
  <si>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</si>
  <si>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</si>
  <si>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</si>
  <si>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</si>
  <si>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</si>
  <si>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</si>
  <si>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</si>
  <si>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</si>
  <si>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</si>
  <si>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</si>
  <si>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</si>
  <si>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</si>
  <si>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</si>
  <si>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</si>
  <si>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</si>
  <si>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</si>
  <si>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</si>
  <si>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</si>
  <si>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</si>
  <si>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</si>
  <si>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</si>
  <si>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</si>
  <si>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</si>
  <si>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</si>
  <si>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</si>
  <si>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</si>
  <si>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</si>
  <si>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</si>
  <si>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</si>
  <si>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</si>
  <si>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</si>
  <si>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</si>
  <si>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</si>
  <si>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</si>
  <si>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</si>
  <si>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</si>
  <si>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</si>
  <si>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</si>
  <si>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</si>
  <si>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</si>
  <si>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</si>
  <si>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</si>
  <si>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</si>
  <si>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</si>
  <si>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</si>
  <si>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</si>
  <si>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</si>
  <si>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</si>
  <si>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</si>
  <si>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</si>
  <si>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</si>
  <si>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</si>
  <si>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</si>
  <si>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</si>
  <si>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</si>
  <si>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</si>
  <si>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</si>
  <si>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</si>
  <si>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</si>
  <si>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</si>
  <si>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</si>
  <si>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</si>
  <si>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</si>
  <si>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</si>
  <si>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</si>
  <si>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</si>
  <si>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</si>
  <si>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</si>
  <si>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</si>
  <si>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</si>
  <si>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</si>
  <si>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</si>
  <si>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</si>
  <si>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</si>
  <si>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</si>
  <si>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</si>
  <si>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</si>
  <si>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</si>
  <si>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</si>
  <si>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</si>
  <si>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</si>
  <si>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</si>
  <si>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</si>
  <si>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</si>
  <si>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</si>
  <si>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</si>
  <si>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</si>
  <si>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</si>
  <si>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</si>
  <si>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</si>
  <si>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</si>
  <si>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</si>
  <si>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</si>
  <si>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</si>
  <si>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</si>
  <si>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</si>
  <si>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</si>
  <si>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</si>
  <si>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</si>
  <si>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</si>
  <si>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</si>
  <si>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</si>
  <si>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</si>
  <si>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</si>
  <si>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</si>
  <si>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</si>
  <si>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</si>
  <si>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</si>
  <si>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</si>
  <si>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</si>
  <si>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</si>
  <si>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</si>
  <si>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</si>
  <si>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</si>
  <si>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</si>
  <si>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</si>
  <si>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</si>
  <si>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</si>
  <si>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</si>
  <si>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</si>
  <si>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</si>
  <si>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</si>
  <si>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</si>
  <si>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</si>
  <si>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</si>
  <si>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</si>
  <si>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</si>
  <si>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</si>
  <si>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</si>
  <si>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</si>
  <si>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</si>
  <si>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</si>
  <si>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</si>
  <si>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</si>
  <si>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</si>
  <si>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</si>
  <si>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</si>
  <si>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</si>
  <si>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</si>
  <si>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</si>
  <si>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</si>
  <si>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</si>
  <si>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</si>
  <si>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</si>
  <si>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</si>
  <si>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</si>
  <si>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</si>
  <si>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</si>
  <si>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</si>
  <si>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</si>
  <si>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</si>
  <si>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</si>
  <si>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</si>
  <si>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</si>
  <si>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</si>
  <si>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</si>
  <si>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</si>
  <si>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</si>
  <si>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</si>
  <si>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</si>
  <si>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</si>
  <si>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</si>
  <si>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</si>
  <si>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</si>
  <si>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</si>
  <si>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</si>
  <si>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</si>
  <si>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</si>
  <si>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</si>
  <si>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</si>
  <si>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</si>
  <si>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</si>
  <si>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</si>
  <si>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</si>
  <si>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</si>
  <si>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</si>
  <si>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</si>
  <si>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</si>
  <si>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</si>
  <si>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</si>
  <si>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</si>
  <si>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</si>
  <si>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</si>
  <si>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</si>
  <si>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</si>
  <si>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</si>
  <si>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</si>
  <si>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</si>
  <si>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</si>
  <si>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</si>
  <si>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</si>
  <si>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</si>
  <si>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</si>
  <si>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</si>
  <si>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</si>
  <si>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</si>
  <si>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</si>
  <si>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</si>
  <si>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</si>
  <si>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</si>
  <si>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</si>
  <si>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</si>
  <si>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</si>
  <si>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</si>
  <si>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</si>
  <si>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</si>
  <si>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</si>
  <si>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</si>
  <si>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</si>
  <si>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</si>
  <si>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</si>
  <si>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</si>
  <si>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</si>
  <si>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</si>
  <si>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</si>
  <si>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</si>
  <si>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</si>
  <si>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</si>
  <si>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</si>
  <si>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</si>
  <si>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</si>
  <si>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</si>
  <si>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</si>
  <si>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</si>
  <si>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</si>
  <si>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</si>
  <si>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</si>
  <si>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</si>
  <si>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</si>
  <si>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</si>
  <si>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</si>
  <si>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</si>
  <si>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</si>
  <si>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</si>
  <si>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</si>
  <si>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</si>
  <si>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</si>
  <si>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</si>
  <si>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</si>
  <si>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</si>
  <si>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</si>
  <si>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</si>
  <si>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</si>
  <si>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</si>
  <si>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</si>
  <si>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</si>
  <si>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</si>
  <si>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</si>
  <si>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</si>
  <si>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</si>
  <si>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</si>
  <si>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</si>
  <si>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</si>
  <si>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</si>
  <si>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</si>
  <si>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</si>
  <si>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</si>
  <si>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</si>
  <si>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</si>
  <si>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</si>
  <si>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</si>
  <si>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</si>
  <si>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</si>
  <si>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</si>
  <si>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</si>
  <si>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</si>
  <si>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</si>
  <si>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</si>
  <si>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</si>
  <si>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</si>
  <si>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</si>
  <si>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</si>
  <si>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</si>
  <si>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</si>
  <si>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</si>
  <si>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</si>
  <si>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</si>
  <si>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</si>
  <si>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</si>
  <si>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</si>
  <si>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</si>
  <si>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</si>
  <si>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</si>
  <si>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</si>
  <si>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</si>
  <si>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</si>
  <si>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</si>
  <si>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</si>
  <si>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</si>
  <si>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</si>
  <si>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</si>
  <si>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</si>
  <si>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</si>
  <si>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</si>
  <si>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</si>
  <si>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</si>
  <si>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</si>
  <si>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</si>
  <si>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</si>
  <si>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</si>
  <si>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</si>
  <si>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</si>
  <si>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</si>
  <si>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</si>
  <si>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</si>
  <si>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</si>
  <si>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</si>
  <si>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</si>
  <si>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</si>
  <si>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</si>
  <si>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</si>
  <si>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</si>
  <si>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</si>
  <si>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</si>
  <si>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</si>
  <si>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</si>
  <si>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</si>
  <si>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</si>
  <si>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</si>
  <si>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</si>
  <si>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</si>
  <si>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</si>
  <si>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</si>
  <si>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</si>
  <si>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</si>
  <si>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</si>
  <si>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</si>
  <si>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</si>
  <si>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</si>
  <si>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</si>
  <si>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</si>
  <si>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</si>
  <si>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</si>
  <si>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</si>
  <si>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</si>
  <si>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</si>
  <si>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</si>
  <si>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</si>
  <si>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</si>
  <si>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</si>
  <si>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</si>
  <si>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</si>
  <si>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</si>
  <si>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</si>
  <si>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</si>
  <si>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</si>
  <si>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</si>
  <si>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</si>
  <si>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</si>
  <si>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</si>
  <si>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</si>
  <si>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</si>
  <si>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</si>
  <si>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</si>
  <si>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</si>
  <si>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</si>
  <si>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</si>
  <si>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</si>
  <si>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</si>
  <si>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</si>
  <si>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</si>
  <si>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</si>
  <si>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</si>
  <si>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</si>
  <si>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</si>
  <si>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</si>
  <si>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</si>
  <si>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</si>
  <si>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</si>
  <si>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</si>
  <si>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</si>
  <si>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</si>
  <si>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</si>
  <si>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</si>
  <si>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</si>
  <si>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</si>
  <si>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</si>
  <si>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</si>
  <si>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</si>
  <si>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</si>
  <si>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</si>
  <si>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</si>
  <si>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</si>
  <si>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</si>
  <si>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</si>
  <si>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</si>
  <si>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</si>
  <si>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</si>
  <si>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</si>
  <si>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</si>
  <si>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</si>
  <si>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</si>
  <si>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</si>
  <si>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</si>
  <si>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</si>
  <si>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</si>
  <si>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</si>
  <si>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</si>
  <si>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</si>
  <si>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</si>
  <si>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</si>
  <si>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</si>
  <si>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</si>
  <si>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</si>
  <si>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</si>
  <si>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</si>
  <si>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</si>
  <si>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</si>
  <si>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</si>
  <si>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</si>
  <si>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</si>
  <si>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</si>
  <si>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</si>
  <si>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</si>
  <si>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</si>
  <si>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</si>
  <si>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</si>
  <si>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</si>
  <si>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</si>
  <si>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</si>
  <si>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</si>
  <si>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</si>
  <si>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</si>
  <si>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</si>
  <si>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</si>
  <si>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</si>
  <si>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</si>
  <si>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</si>
  <si>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</si>
  <si>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</si>
  <si>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</si>
  <si>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</si>
  <si>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</si>
  <si>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</si>
  <si>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</si>
  <si>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</si>
  <si>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</si>
  <si>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</si>
  <si>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</si>
  <si>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</si>
  <si>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</si>
  <si>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</si>
  <si>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</si>
  <si>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</si>
  <si>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</si>
  <si>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</si>
  <si>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</si>
  <si>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</si>
  <si>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</si>
  <si>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</si>
  <si>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</si>
  <si>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</si>
  <si>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</si>
  <si>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</si>
  <si>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</si>
  <si>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</si>
  <si>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</si>
  <si>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</si>
  <si>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</si>
  <si>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</si>
  <si>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</si>
  <si>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</si>
  <si>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</si>
  <si>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</si>
  <si>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</si>
  <si>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</si>
  <si>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</si>
  <si>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</si>
  <si>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</si>
  <si>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</si>
  <si>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</si>
  <si>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</si>
  <si>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</si>
  <si>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</si>
  <si>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</si>
  <si>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</si>
  <si>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</si>
  <si>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</si>
  <si>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</si>
  <si>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</si>
  <si>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</si>
  <si>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</si>
  <si>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</si>
  <si>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</si>
  <si>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</si>
  <si>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</si>
  <si>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</si>
  <si>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</si>
  <si>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</si>
  <si>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</si>
  <si>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</si>
  <si>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</si>
  <si>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</si>
  <si>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</si>
  <si>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</si>
  <si>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</si>
  <si>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</si>
  <si>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</si>
  <si>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</si>
  <si>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</si>
  <si>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</si>
  <si>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</si>
  <si>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</si>
  <si>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</si>
  <si>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</si>
  <si>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</si>
  <si>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</si>
  <si>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</si>
  <si>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</si>
  <si>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</si>
  <si>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</si>
  <si>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</si>
  <si>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</si>
  <si>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</si>
  <si>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</si>
  <si>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</si>
  <si>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</si>
  <si>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</si>
  <si>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</si>
  <si>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</si>
  <si>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</si>
  <si>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</si>
  <si>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</si>
  <si>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</si>
  <si>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</si>
  <si>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</si>
  <si>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</si>
  <si>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</si>
  <si>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</si>
  <si>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</si>
  <si>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</si>
  <si>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</si>
  <si>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</si>
  <si>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</si>
  <si>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</si>
  <si>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</si>
  <si>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</si>
  <si>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</si>
  <si>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</si>
  <si>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</si>
  <si>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</si>
  <si>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</si>
  <si>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</si>
  <si>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</si>
  <si>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</si>
  <si>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</si>
  <si>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</si>
  <si>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</si>
  <si>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</si>
  <si>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</si>
  <si>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</si>
  <si>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</si>
  <si>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</si>
  <si>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</si>
  <si>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</si>
  <si>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</si>
  <si>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</si>
  <si>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</si>
  <si>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</si>
  <si>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</si>
  <si>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</si>
  <si>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</si>
  <si>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</si>
  <si>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</si>
  <si>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</si>
  <si>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</si>
  <si>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</si>
  <si>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</si>
  <si>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</si>
  <si>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</si>
  <si>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</si>
  <si>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</si>
  <si>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</si>
  <si>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</si>
  <si>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</si>
  <si>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</si>
  <si>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</si>
  <si>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</si>
  <si>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</si>
  <si>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</si>
  <si>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</si>
  <si>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</si>
  <si>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</si>
  <si>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</si>
  <si>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</si>
  <si>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</si>
  <si>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</si>
  <si>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</si>
  <si>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</si>
  <si>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</si>
  <si>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</si>
  <si>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</si>
  <si>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</si>
  <si>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</si>
  <si>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</si>
  <si>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</si>
  <si>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</si>
  <si>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</si>
  <si>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</si>
  <si>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</si>
  <si>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</si>
  <si>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</si>
  <si>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</si>
  <si>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</si>
  <si>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</si>
  <si>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</si>
  <si>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</si>
  <si>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</si>
  <si>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</si>
  <si>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</si>
  <si>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</si>
  <si>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</si>
  <si>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</si>
  <si>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</si>
  <si>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</si>
  <si>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</si>
  <si>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</si>
  <si>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</si>
  <si>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</si>
  <si>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</si>
  <si>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</si>
  <si>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</si>
  <si>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</si>
  <si>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</si>
  <si>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</si>
  <si>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</si>
  <si>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</si>
  <si>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</si>
  <si>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</si>
  <si>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</si>
  <si>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</si>
  <si>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</si>
  <si>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</si>
  <si>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</si>
  <si>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</si>
  <si>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</si>
  <si>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</si>
  <si>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</si>
  <si>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</si>
  <si>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</si>
  <si>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</si>
  <si>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</si>
  <si>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</si>
  <si>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</si>
  <si>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</si>
  <si>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</si>
  <si>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</si>
  <si>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</si>
  <si>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</si>
  <si>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</si>
  <si>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</si>
  <si>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</si>
  <si>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</si>
  <si>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</si>
  <si>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</si>
  <si>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</si>
  <si>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</si>
  <si>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</si>
  <si>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</si>
  <si>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</si>
  <si>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</si>
  <si>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</si>
  <si>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</si>
  <si>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</si>
  <si>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</si>
  <si>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</si>
  <si>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</si>
  <si>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</si>
  <si>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</si>
  <si>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</si>
  <si>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</si>
  <si>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</si>
  <si>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</si>
  <si>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</si>
  <si>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</si>
  <si>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</si>
  <si>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</si>
  <si>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</si>
  <si>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</si>
  <si>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</si>
  <si>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</si>
  <si>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</si>
  <si>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</si>
  <si>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</si>
  <si>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</si>
  <si>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</si>
  <si>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</si>
  <si>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</si>
  <si>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</si>
  <si>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</si>
  <si>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</si>
  <si>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</si>
  <si>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</si>
  <si>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</si>
  <si>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</si>
  <si>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</si>
  <si>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</si>
  <si>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</si>
  <si>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</si>
  <si>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</si>
  <si>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</si>
  <si>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</si>
  <si>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</si>
  <si>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</si>
  <si>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</si>
  <si>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</si>
  <si>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</si>
  <si>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</si>
  <si>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</si>
  <si>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</si>
  <si>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</si>
  <si>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</si>
  <si>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</si>
  <si>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</si>
  <si>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</si>
  <si>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</si>
  <si>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</si>
  <si>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</si>
  <si>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</si>
  <si>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</si>
  <si>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</si>
  <si>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</si>
  <si>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</si>
  <si>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</si>
  <si>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</si>
  <si>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</si>
  <si>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</si>
  <si>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</si>
  <si>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</si>
  <si>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</si>
  <si>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</si>
  <si>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</si>
  <si>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</si>
  <si>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</si>
  <si>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</si>
  <si>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</si>
  <si>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</si>
  <si>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</si>
  <si>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</si>
  <si>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</si>
  <si>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</si>
  <si>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</si>
  <si>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</si>
  <si>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</si>
  <si>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</si>
  <si>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</si>
  <si>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</si>
  <si>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</si>
  <si>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</si>
  <si>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</si>
  <si>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</si>
  <si>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</si>
  <si>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</si>
  <si>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</si>
  <si>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</si>
  <si>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</si>
  <si>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</si>
  <si>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</si>
  <si>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</si>
  <si>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</si>
  <si>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</si>
  <si>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</si>
  <si>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</si>
  <si>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</si>
  <si>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</si>
  <si>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</si>
  <si>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</si>
  <si>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</si>
  <si>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</si>
  <si>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</si>
  <si>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</si>
  <si>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</si>
  <si>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</si>
  <si>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</si>
  <si>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</si>
  <si>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</si>
  <si>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</si>
  <si>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</si>
  <si>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</si>
  <si>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</si>
  <si>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</si>
  <si>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</si>
  <si>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</si>
  <si>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</si>
  <si>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</si>
  <si>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</si>
  <si>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</si>
  <si>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</si>
  <si>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</si>
  <si>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</si>
  <si>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</si>
  <si>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</si>
  <si>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</si>
  <si>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</si>
  <si>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</si>
  <si>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</si>
  <si>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</si>
  <si>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</si>
  <si>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</si>
  <si>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</si>
  <si>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</si>
  <si>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</si>
  <si>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</si>
  <si>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</si>
  <si>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</si>
  <si>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</si>
  <si>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</si>
  <si>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</si>
  <si>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</si>
  <si>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</si>
  <si>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</si>
  <si>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</si>
  <si>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</si>
  <si>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</si>
  <si>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</si>
  <si>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</si>
  <si>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</si>
  <si>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</si>
  <si>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</si>
  <si>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</si>
  <si>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</si>
  <si>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</si>
  <si>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</si>
  <si>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</si>
  <si>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</si>
  <si>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</si>
  <si>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</si>
  <si>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</si>
  <si>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</si>
  <si>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</si>
  <si>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</si>
  <si>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</si>
  <si>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</si>
  <si>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</si>
  <si>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</si>
  <si>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</si>
  <si>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</si>
  <si>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</si>
  <si>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</si>
  <si>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</si>
  <si>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</si>
  <si>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</si>
  <si>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</si>
  <si>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</si>
  <si>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</si>
  <si>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</si>
  <si>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</si>
  <si>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</si>
  <si>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</si>
  <si>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</si>
  <si>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</si>
  <si>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</si>
  <si>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</si>
  <si>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</si>
  <si>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</si>
  <si>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</si>
  <si>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</si>
  <si>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</si>
  <si>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</si>
  <si>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</si>
  <si>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</si>
  <si>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</si>
  <si>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</si>
  <si>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</si>
  <si>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</si>
  <si>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</si>
  <si>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</si>
  <si>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</si>
  <si>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</si>
  <si>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</si>
  <si>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</si>
  <si>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</si>
  <si>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</si>
  <si>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</si>
  <si>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</si>
  <si>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</si>
  <si>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</si>
  <si>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</si>
  <si>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</si>
  <si>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</si>
  <si>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</si>
  <si>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</si>
  <si>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</si>
  <si>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</si>
  <si>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</si>
  <si>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</si>
  <si>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</si>
  <si>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</si>
  <si>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</si>
  <si>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</si>
  <si>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</si>
  <si>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</si>
  <si>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</si>
  <si>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</si>
  <si>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</si>
  <si>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</si>
  <si>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</si>
  <si>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</si>
  <si>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</si>
  <si>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</si>
  <si>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</si>
  <si>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</si>
  <si>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</si>
  <si>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</si>
  <si>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</si>
  <si>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</si>
  <si>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</si>
  <si>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</si>
  <si>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</si>
  <si>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</si>
  <si>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</si>
  <si>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</si>
  <si>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</si>
  <si>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</si>
  <si>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</si>
  <si>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</si>
  <si>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</si>
  <si>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</si>
  <si>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</si>
  <si>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</si>
  <si>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</si>
  <si>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</si>
  <si>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</si>
  <si>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</si>
  <si>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</si>
  <si>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</si>
  <si>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</si>
  <si>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</si>
  <si>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</si>
  <si>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</si>
  <si>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</si>
  <si>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</si>
  <si>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</si>
  <si>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</si>
  <si>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</si>
  <si>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</si>
  <si>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</si>
  <si>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</si>
  <si>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</si>
  <si>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</si>
  <si>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</si>
  <si>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</si>
  <si>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</si>
  <si>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</si>
  <si>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</si>
  <si>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</si>
  <si>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</si>
  <si>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</si>
  <si>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</si>
  <si>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</si>
  <si>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</si>
  <si>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</si>
  <si>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</si>
  <si>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</si>
  <si>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</si>
  <si>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</si>
  <si>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</si>
  <si>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</si>
  <si>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</si>
  <si>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</si>
  <si>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</si>
  <si>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</si>
  <si>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</si>
  <si>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</si>
  <si>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</si>
  <si>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</si>
  <si>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</si>
  <si>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</si>
  <si>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</si>
  <si>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</si>
  <si>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</si>
  <si>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</si>
  <si>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</si>
  <si>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</si>
  <si>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</si>
  <si>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</si>
  <si>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</si>
  <si>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</si>
  <si>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</si>
  <si>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</si>
  <si>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</si>
  <si>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</si>
  <si>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</si>
  <si>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</si>
  <si>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</si>
  <si>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</si>
  <si>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</si>
  <si>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</si>
  <si>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</si>
  <si>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</si>
  <si>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</si>
  <si>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</si>
  <si>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</si>
  <si>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</si>
  <si>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</si>
  <si>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</si>
  <si>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</si>
  <si>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</si>
  <si>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</si>
  <si>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</si>
  <si>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</si>
  <si>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</si>
  <si>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</si>
  <si>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</si>
  <si>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</si>
  <si>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</si>
  <si>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</si>
  <si>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</si>
  <si>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</si>
  <si>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</si>
  <si>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</si>
  <si>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</si>
  <si>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</si>
  <si>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</si>
  <si>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</si>
  <si>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</si>
  <si>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</si>
  <si>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</si>
  <si>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</si>
  <si>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</si>
  <si>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</si>
  <si>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</si>
  <si>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</si>
  <si>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</si>
  <si>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</si>
  <si>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</si>
  <si>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</si>
  <si>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</si>
  <si>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</si>
  <si>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</si>
  <si>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</si>
  <si>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</si>
  <si>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</si>
  <si>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</si>
  <si>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</si>
  <si>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</si>
  <si>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</si>
  <si>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</si>
  <si>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</si>
  <si>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</si>
  <si>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</si>
  <si>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</si>
  <si>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</si>
  <si>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</si>
  <si>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</si>
  <si>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</si>
  <si>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</si>
  <si>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</si>
  <si>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</si>
  <si>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</si>
  <si>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</si>
  <si>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</si>
  <si>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</si>
  <si>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</si>
  <si>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</si>
  <si>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</si>
  <si>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</si>
  <si>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</si>
  <si>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</si>
  <si>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</si>
  <si>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</si>
  <si>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</si>
  <si>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</si>
  <si>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</si>
  <si>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</si>
  <si>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</si>
  <si>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</si>
  <si>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</si>
  <si>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</si>
  <si>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</si>
  <si>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</si>
  <si>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</si>
  <si>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</si>
  <si>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</si>
  <si>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</si>
  <si>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</si>
  <si>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</si>
  <si>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</si>
  <si>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</si>
  <si>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</si>
  <si>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</si>
  <si>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</si>
  <si>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</si>
  <si>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</si>
  <si>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</si>
  <si>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</si>
  <si>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</si>
  <si>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</si>
  <si>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</si>
  <si>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</si>
  <si>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</si>
  <si>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</si>
  <si>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</si>
  <si>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</si>
  <si>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</si>
  <si>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</si>
  <si>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</si>
  <si>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</si>
  <si>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</si>
  <si>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</si>
  <si>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</si>
  <si>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</si>
  <si>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</si>
  <si>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</si>
  <si>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</si>
  <si>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</si>
  <si>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</si>
  <si>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</si>
  <si>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</si>
  <si>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</si>
  <si>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</si>
  <si>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</si>
  <si>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</si>
  <si>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</si>
  <si>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</si>
  <si>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</si>
  <si>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</si>
  <si>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</si>
  <si>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</si>
  <si>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</si>
  <si>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</si>
  <si>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</si>
  <si>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</si>
  <si>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</si>
  <si>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</si>
  <si>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</si>
  <si>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</si>
  <si>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</si>
  <si>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</si>
  <si>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</si>
  <si>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</si>
  <si>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</si>
  <si>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</si>
  <si>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</si>
  <si>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</si>
  <si>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</si>
  <si>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</si>
  <si>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</si>
  <si>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</si>
  <si>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</si>
  <si>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</si>
  <si>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</si>
  <si>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</si>
  <si>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</si>
  <si>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</si>
  <si>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</si>
  <si>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</si>
  <si>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</si>
  <si>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</si>
  <si>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</si>
  <si>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</si>
  <si>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</si>
  <si>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</si>
  <si>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</si>
  <si>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</si>
  <si>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</si>
  <si>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</si>
  <si>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</si>
  <si>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</si>
  <si>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</si>
  <si>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</si>
  <si>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</si>
  <si>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</si>
  <si>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</si>
  <si>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</si>
  <si>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</si>
  <si>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</si>
  <si>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</si>
  <si>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</si>
  <si>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</si>
  <si>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</si>
  <si>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</si>
  <si>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</si>
  <si>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</si>
  <si>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</si>
  <si>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</si>
  <si>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</si>
  <si>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</si>
  <si>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</si>
  <si>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</si>
  <si>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</si>
  <si>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</si>
  <si>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</si>
  <si>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</si>
  <si>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</si>
  <si>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</si>
  <si>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</si>
  <si>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</si>
  <si>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</si>
  <si>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</si>
  <si>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</si>
  <si>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</si>
  <si>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</si>
  <si>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</si>
  <si>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</si>
  <si>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</si>
  <si>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</si>
  <si>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</si>
  <si>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</si>
  <si>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</si>
  <si>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</si>
  <si>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</si>
  <si>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</si>
  <si>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</si>
  <si>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</si>
  <si>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</si>
  <si>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</si>
  <si>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</si>
  <si>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</si>
  <si>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</si>
  <si>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</si>
  <si>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</si>
  <si>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</si>
  <si>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</si>
  <si>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</si>
  <si>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</si>
  <si>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</si>
  <si>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</si>
  <si>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</si>
  <si>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</si>
  <si>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</si>
  <si>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</si>
  <si>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</si>
  <si>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</si>
  <si>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</si>
  <si>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</si>
  <si>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</si>
  <si>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</si>
  <si>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</si>
  <si>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</si>
  <si>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</si>
  <si>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</si>
  <si>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</si>
  <si>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</si>
  <si>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</si>
  <si>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</si>
  <si>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</si>
  <si>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</si>
  <si>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</si>
  <si>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</si>
  <si>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</si>
  <si>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</si>
  <si>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</si>
  <si>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</si>
  <si>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</si>
  <si>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</si>
  <si>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</si>
  <si>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</si>
  <si>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</si>
  <si>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</si>
  <si>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</si>
  <si>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</si>
  <si>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</si>
  <si>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</si>
  <si>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</si>
  <si>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</si>
  <si>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</si>
  <si>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</si>
  <si>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</si>
  <si>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</si>
  <si>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</si>
  <si>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</si>
  <si>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</si>
  <si>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</si>
  <si>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</si>
  <si>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</si>
  <si>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</si>
  <si>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</si>
  <si>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</si>
  <si>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</si>
  <si>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</si>
  <si>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</si>
  <si>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</si>
  <si>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</si>
  <si>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</si>
  <si>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</si>
  <si>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</si>
  <si>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</si>
  <si>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</si>
  <si>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</si>
  <si>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</si>
  <si>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</si>
  <si>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</si>
  <si>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</si>
  <si>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</si>
  <si>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</si>
  <si>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</si>
  <si>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</si>
  <si>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</si>
  <si>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</si>
  <si>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</si>
  <si>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</si>
  <si>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</si>
  <si>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</si>
  <si>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</si>
  <si>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</si>
  <si>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</si>
  <si>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</si>
  <si>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</si>
  <si>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</si>
  <si>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</si>
  <si>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</si>
  <si>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</si>
  <si>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</si>
  <si>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</si>
  <si>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</si>
  <si>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</si>
  <si>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</si>
  <si>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</si>
  <si>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</si>
  <si>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</si>
  <si>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</si>
  <si>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</si>
  <si>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</si>
  <si>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</si>
  <si>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</si>
  <si>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</si>
  <si>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</si>
  <si>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</si>
  <si>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</si>
  <si>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</si>
  <si>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</si>
  <si>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</si>
  <si>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</si>
  <si>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</si>
  <si>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</si>
  <si>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</si>
  <si>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</si>
  <si>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</si>
  <si>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</si>
  <si>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</si>
  <si>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</si>
  <si>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</si>
  <si>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</si>
  <si>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</si>
  <si>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</si>
  <si>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</si>
  <si>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</si>
  <si>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</si>
  <si>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</si>
  <si>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</si>
  <si>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</si>
  <si>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</si>
  <si>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</si>
  <si>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</si>
  <si>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</si>
  <si>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</si>
  <si>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</si>
  <si>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</si>
  <si>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</si>
  <si>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</si>
  <si>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</si>
  <si>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</si>
  <si>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</si>
  <si>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</si>
  <si>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</si>
  <si>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</si>
  <si>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</si>
  <si>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</si>
  <si>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</si>
  <si>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</si>
  <si>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</si>
  <si>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</si>
  <si>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</si>
  <si>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</si>
  <si>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</si>
  <si>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</si>
  <si>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</si>
  <si>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</si>
  <si>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</si>
  <si>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</si>
  <si>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</si>
  <si>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</si>
  <si>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</si>
  <si>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</si>
  <si>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</si>
  <si>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</si>
  <si>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</si>
  <si>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</si>
  <si>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</si>
  <si>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</si>
  <si>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</si>
  <si>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</si>
  <si>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</si>
  <si>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</si>
  <si>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</si>
  <si>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</si>
  <si>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</si>
  <si>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</si>
  <si>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</si>
  <si>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</si>
  <si>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</si>
  <si>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</si>
  <si>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</si>
  <si>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</si>
  <si>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</si>
  <si>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</si>
  <si>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</si>
  <si>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</si>
  <si>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</si>
  <si>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</si>
  <si>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</si>
  <si>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</si>
  <si>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</si>
  <si>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</si>
  <si>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</si>
  <si>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</si>
  <si>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</si>
  <si>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</si>
  <si>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</si>
  <si>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</si>
  <si>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</si>
  <si>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</si>
  <si>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</si>
  <si>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</si>
  <si>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</si>
  <si>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</si>
  <si>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</si>
  <si>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</si>
  <si>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</si>
  <si>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</si>
  <si>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</si>
  <si>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</si>
  <si>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</si>
  <si>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</si>
  <si>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</si>
  <si>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</si>
  <si>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</si>
  <si>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</si>
  <si>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</si>
  <si>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</si>
  <si>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</si>
  <si>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</si>
  <si>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</si>
  <si>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</si>
  <si>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</si>
  <si>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</si>
  <si>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</si>
  <si>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</si>
  <si>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</si>
  <si>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</si>
  <si>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</si>
  <si>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</si>
  <si>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</si>
  <si>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</si>
  <si>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</si>
  <si>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</si>
  <si>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</si>
  <si>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</si>
  <si>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</si>
  <si>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</si>
  <si>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</si>
  <si>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</si>
  <si>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</si>
  <si>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</si>
  <si>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</si>
  <si>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</si>
  <si>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</si>
  <si>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</si>
  <si>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</si>
  <si>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</si>
  <si>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</si>
  <si>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</si>
  <si>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</si>
  <si>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</si>
  <si>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</si>
  <si>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</si>
  <si>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</si>
  <si>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</si>
  <si>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</si>
  <si>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</si>
  <si>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</si>
  <si>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</si>
  <si>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</si>
  <si>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</si>
  <si>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</si>
  <si>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</si>
  <si>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</si>
  <si>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</si>
  <si>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</si>
  <si>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</si>
  <si>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</si>
  <si>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</si>
  <si>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</si>
  <si>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</si>
  <si>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</si>
  <si>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</si>
  <si>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</si>
  <si>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</si>
  <si>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</si>
  <si>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</si>
  <si>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</si>
  <si>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</si>
  <si>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</si>
  <si>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</si>
  <si>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</si>
  <si>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</si>
  <si>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</si>
  <si>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</si>
  <si>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</si>
  <si>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</si>
  <si>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</si>
  <si>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</si>
  <si>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</si>
  <si>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</si>
  <si>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</si>
  <si>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</si>
  <si>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</si>
  <si>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</si>
  <si>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</si>
  <si>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</si>
  <si>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</si>
  <si>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</si>
  <si>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</si>
  <si>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</si>
  <si>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</si>
  <si>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</si>
  <si>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</si>
  <si>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</si>
  <si>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</si>
  <si>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</si>
  <si>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</si>
  <si>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</si>
  <si>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</si>
  <si>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</si>
  <si>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</si>
  <si>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</si>
  <si>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</si>
  <si>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</si>
  <si>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</si>
  <si>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</si>
  <si>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</si>
  <si>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</si>
  <si>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</si>
  <si>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</si>
  <si>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</si>
  <si>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</si>
  <si>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</si>
  <si>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</si>
  <si>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</si>
  <si>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</si>
  <si>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</si>
  <si>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</si>
  <si>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</si>
  <si>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</si>
  <si>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</si>
  <si>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</si>
  <si>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</si>
  <si>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</si>
  <si>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</si>
  <si>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</si>
  <si>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</si>
  <si>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</si>
  <si>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</si>
  <si>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</si>
  <si>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</si>
  <si>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</si>
  <si>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</si>
  <si>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</si>
  <si>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</si>
  <si>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</si>
  <si>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</si>
  <si>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</si>
  <si>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</si>
  <si>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</si>
  <si>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</si>
  <si>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</si>
  <si>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</si>
  <si>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</si>
  <si>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</si>
  <si>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</si>
  <si>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</si>
  <si>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</si>
  <si>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</si>
  <si>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</si>
  <si>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</si>
  <si>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</si>
  <si>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</si>
  <si>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</si>
  <si>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</si>
  <si>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</si>
  <si>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</si>
  <si>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</si>
  <si>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</si>
  <si>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</si>
  <si>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</si>
  <si>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</si>
  <si>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</si>
  <si>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</si>
  <si>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</si>
  <si>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</si>
  <si>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</si>
  <si>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</si>
  <si>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</si>
  <si>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</si>
  <si>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</si>
  <si>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</si>
  <si>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</si>
  <si>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</si>
  <si>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</si>
  <si>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</si>
  <si>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</si>
  <si>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</si>
  <si>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</si>
  <si>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</si>
  <si>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</si>
  <si>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</si>
  <si>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</si>
  <si>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</si>
  <si>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</si>
  <si>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</si>
  <si>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</si>
  <si>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</si>
  <si>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</si>
  <si>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</si>
  <si>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</si>
  <si>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</si>
  <si>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</si>
  <si>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</si>
  <si>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</si>
  <si>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</si>
  <si>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</si>
  <si>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</si>
  <si>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</si>
  <si>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</si>
  <si>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</si>
  <si>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</si>
  <si>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</si>
  <si>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</si>
  <si>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</si>
  <si>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</si>
  <si>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</si>
  <si>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</si>
  <si>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</si>
  <si>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</si>
  <si>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</si>
  <si>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</si>
  <si>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</si>
  <si>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</si>
  <si>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</si>
  <si>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</si>
  <si>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</si>
  <si>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</si>
  <si>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</si>
  <si>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</si>
  <si>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</si>
  <si>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</si>
  <si>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</si>
  <si>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</si>
  <si>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</si>
  <si>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</si>
  <si>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</si>
  <si>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</si>
  <si>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</si>
  <si>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</si>
  <si>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</si>
  <si>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</si>
  <si>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</si>
  <si>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</si>
  <si>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</si>
  <si>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</si>
  <si>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</si>
  <si>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</si>
  <si>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</si>
  <si>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</si>
  <si>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</si>
  <si>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</si>
  <si>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</si>
  <si>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</si>
  <si>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</si>
  <si>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</si>
  <si>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</si>
  <si>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</si>
  <si>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</si>
  <si>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</si>
  <si>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</si>
  <si>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</si>
  <si>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</si>
  <si>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</si>
  <si>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</si>
  <si>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</si>
  <si>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</si>
  <si>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</si>
  <si>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</si>
  <si>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</si>
  <si>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</si>
  <si>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</si>
  <si>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</si>
  <si>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</si>
  <si>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</si>
  <si>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</si>
  <si>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</si>
  <si>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</si>
  <si>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</si>
  <si>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</si>
  <si>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</si>
  <si>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</si>
  <si>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</si>
  <si>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</si>
  <si>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</si>
  <si>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</si>
  <si>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</si>
  <si>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</si>
  <si>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</si>
  <si>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</si>
  <si>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</si>
  <si>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</si>
  <si>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</si>
  <si>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</si>
  <si>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</si>
  <si>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</si>
  <si>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</si>
  <si>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</si>
  <si>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</si>
  <si>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</si>
  <si>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</si>
  <si>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</si>
  <si>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</si>
  <si>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</si>
  <si>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</si>
  <si>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</si>
  <si>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</si>
  <si>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</si>
  <si>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</si>
  <si>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</si>
  <si>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</si>
  <si>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</si>
  <si>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</si>
  <si>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</si>
  <si>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</si>
  <si>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</si>
  <si>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</si>
  <si>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</si>
  <si>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</si>
  <si>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</si>
  <si>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</si>
  <si>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</si>
  <si>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</si>
  <si>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</si>
  <si>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</si>
  <si>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</si>
  <si>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</si>
  <si>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</si>
  <si>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</si>
  <si>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</si>
  <si>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</si>
  <si>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</si>
  <si>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</si>
  <si>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</si>
  <si>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</si>
  <si>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</si>
  <si>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</si>
  <si>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</si>
  <si>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</si>
  <si>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</si>
  <si>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</si>
  <si>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</si>
  <si>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</si>
  <si>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</si>
  <si>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</si>
  <si>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</si>
  <si>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</si>
  <si>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</si>
  <si>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</si>
  <si>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</si>
  <si>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</si>
  <si>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</si>
  <si>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</si>
  <si>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</si>
  <si>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</si>
  <si>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</si>
  <si>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</si>
  <si>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</si>
  <si>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</si>
  <si>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</si>
  <si>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</si>
  <si>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</si>
  <si>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</si>
  <si>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</si>
  <si>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</si>
  <si>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</si>
  <si>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</si>
  <si>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</si>
  <si>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</si>
  <si>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</si>
  <si>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</si>
  <si>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</si>
  <si>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</si>
  <si>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</si>
  <si>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</si>
  <si>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</si>
  <si>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</si>
  <si>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</si>
  <si>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</si>
  <si>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</si>
  <si>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</si>
  <si>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</si>
  <si>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</si>
  <si>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</si>
  <si>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</si>
  <si>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</si>
  <si>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</si>
  <si>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</si>
  <si>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</si>
  <si>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</si>
  <si>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</si>
  <si>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</si>
  <si>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</si>
  <si>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</si>
  <si>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</si>
  <si>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</si>
  <si>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</si>
  <si>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</si>
  <si>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</si>
  <si>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</si>
  <si>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</si>
  <si>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</si>
  <si>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</si>
  <si>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</si>
  <si>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</si>
  <si>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</si>
  <si>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</si>
  <si>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</si>
  <si>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</si>
  <si>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</si>
  <si>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</si>
  <si>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</si>
  <si>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</si>
  <si>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</si>
  <si>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</si>
  <si>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</si>
  <si>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</si>
  <si>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</si>
  <si>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</si>
  <si>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</si>
  <si>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</si>
  <si>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</si>
  <si>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</si>
  <si>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</si>
  <si>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</si>
  <si>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</si>
  <si>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</si>
  <si>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</si>
  <si>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</si>
  <si>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</si>
  <si>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</si>
  <si>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</si>
  <si>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</si>
  <si>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</si>
  <si>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</si>
  <si>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</si>
  <si>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</si>
  <si>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</si>
  <si>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</si>
  <si>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</si>
  <si>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</si>
  <si>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</si>
  <si>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</si>
  <si>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</si>
  <si>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</si>
  <si>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</si>
  <si>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</si>
  <si>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</si>
  <si>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</si>
  <si>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</si>
  <si>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</si>
  <si>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</si>
  <si>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</si>
  <si>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</si>
  <si>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</si>
  <si>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</si>
  <si>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</si>
  <si>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</si>
  <si>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</si>
  <si>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</si>
  <si>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</si>
  <si>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</si>
  <si>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</si>
  <si>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</si>
  <si>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</si>
  <si>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</si>
  <si>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</si>
  <si>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</si>
  <si>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</si>
  <si>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</si>
  <si>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</si>
  <si>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</si>
  <si>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</si>
  <si>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</si>
  <si>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</si>
  <si>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</si>
  <si>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</si>
  <si>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</si>
  <si>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</si>
  <si>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</si>
  <si>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</si>
  <si>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</si>
  <si>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</si>
  <si>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</si>
  <si>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</si>
  <si>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</si>
  <si>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</si>
  <si>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</si>
  <si>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</si>
  <si>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</si>
  <si>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</si>
  <si>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</si>
  <si>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</si>
  <si>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</si>
  <si>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</si>
  <si>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</si>
  <si>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</si>
  <si>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</si>
  <si>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</si>
  <si>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</si>
  <si>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</si>
  <si>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</si>
  <si>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</si>
  <si>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</si>
  <si>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</si>
  <si>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</si>
  <si>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</si>
  <si>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</si>
  <si>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</si>
  <si>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</si>
  <si>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</si>
  <si>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</si>
  <si>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</si>
  <si>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</si>
  <si>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</si>
  <si>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</si>
  <si>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</si>
  <si>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</si>
  <si>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</si>
  <si>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</si>
  <si>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</si>
  <si>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</si>
  <si>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</si>
  <si>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</si>
  <si>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</si>
  <si>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</si>
  <si>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</si>
  <si>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</si>
  <si>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</si>
  <si>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</si>
  <si>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</si>
  <si>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</si>
  <si>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</si>
  <si>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</si>
  <si>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</si>
  <si>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</si>
  <si>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</si>
  <si>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</si>
  <si>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</si>
  <si>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</si>
  <si>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</si>
  <si>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</si>
  <si>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</si>
  <si>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</si>
  <si>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</si>
  <si>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</si>
  <si>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</si>
  <si>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</si>
  <si>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</si>
  <si>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</si>
  <si>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</si>
  <si>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</si>
  <si>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</si>
  <si>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</si>
  <si>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</si>
  <si>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</si>
  <si>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</si>
  <si>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</si>
  <si>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</si>
  <si>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</si>
  <si>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</si>
  <si>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</si>
  <si>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</si>
  <si>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</si>
  <si>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</si>
  <si>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</si>
  <si>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</si>
  <si>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</si>
  <si>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</si>
  <si>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</si>
  <si>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</si>
  <si>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</si>
  <si>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</si>
  <si>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</si>
  <si>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</si>
  <si>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</si>
  <si>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</si>
  <si>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</si>
  <si>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</si>
  <si>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</si>
  <si>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</si>
  <si>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</si>
  <si>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</si>
  <si>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</si>
  <si>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</si>
  <si>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</si>
  <si>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</si>
  <si>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</si>
  <si>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</si>
  <si>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</si>
  <si>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</si>
  <si>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</si>
  <si>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</si>
  <si>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</si>
  <si>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</si>
  <si>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</si>
  <si>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</si>
  <si>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</si>
  <si>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</si>
  <si>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</si>
  <si>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</si>
  <si>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</si>
  <si>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</si>
  <si>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</si>
  <si>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</si>
  <si>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</si>
  <si>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</si>
  <si>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</si>
  <si>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</si>
  <si>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</si>
  <si>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</si>
  <si>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</si>
  <si>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</si>
  <si>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</si>
  <si>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</si>
  <si>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</si>
  <si>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</si>
  <si>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</si>
  <si>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</si>
  <si>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</si>
  <si>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</si>
  <si>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</si>
  <si>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</si>
  <si>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</si>
  <si>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</si>
  <si>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</si>
  <si>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</si>
  <si>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</si>
  <si>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</si>
  <si>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</si>
  <si>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</si>
  <si>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</si>
  <si>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</si>
  <si>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</si>
  <si>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</si>
  <si>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</si>
  <si>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</si>
  <si>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</si>
  <si>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</si>
  <si>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</si>
  <si>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</si>
  <si>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</si>
  <si>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</si>
  <si>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</si>
  <si>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</si>
  <si>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</si>
  <si>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</si>
  <si>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</si>
  <si>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</si>
  <si>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</si>
  <si>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</si>
  <si>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</si>
  <si>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</si>
  <si>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</si>
  <si>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</si>
  <si>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</si>
  <si>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</si>
  <si>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</si>
  <si>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</si>
  <si>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</si>
  <si>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</si>
  <si>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</si>
  <si>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</si>
  <si>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</si>
  <si>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</si>
  <si>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</si>
  <si>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</si>
  <si>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</si>
  <si>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</si>
  <si>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</si>
  <si>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</si>
  <si>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</si>
  <si>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</si>
  <si>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</si>
  <si>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</si>
  <si>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</si>
  <si>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</si>
  <si>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</si>
  <si>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</si>
  <si>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</si>
  <si>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</si>
  <si>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</si>
  <si>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</si>
  <si>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</si>
  <si>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</si>
  <si>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</si>
  <si>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</si>
  <si>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</si>
  <si>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</si>
  <si>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</si>
  <si>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</si>
  <si>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</si>
  <si>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</si>
  <si>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</si>
  <si>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</si>
  <si>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</si>
  <si>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</si>
  <si>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</si>
  <si>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</si>
  <si>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</si>
  <si>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</si>
  <si>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</si>
  <si>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</si>
  <si>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</si>
  <si>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</si>
  <si>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</si>
  <si>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</si>
  <si>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</si>
  <si>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</si>
  <si>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</si>
  <si>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</si>
  <si>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</si>
  <si>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</si>
  <si>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</si>
  <si>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</si>
  <si>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</si>
  <si>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</si>
  <si>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</si>
  <si>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</si>
  <si>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</si>
  <si>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</si>
  <si>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</si>
  <si>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</si>
  <si>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</si>
  <si>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</si>
  <si>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</si>
  <si>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</si>
  <si>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</si>
  <si>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</si>
  <si>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</si>
  <si>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</si>
  <si>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</si>
  <si>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</si>
  <si>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</si>
  <si>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</si>
  <si>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</si>
  <si>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</si>
  <si>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</si>
  <si>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</si>
  <si>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</si>
  <si>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</si>
  <si>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</si>
  <si>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</si>
  <si>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</si>
  <si>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</si>
  <si>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</si>
  <si>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</si>
  <si>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</si>
  <si>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</si>
  <si>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</si>
  <si>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</si>
  <si>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</si>
  <si>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</si>
  <si>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</si>
  <si>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</si>
  <si>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</si>
  <si>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</si>
  <si>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</si>
  <si>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</si>
  <si>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</si>
  <si>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</si>
  <si>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</si>
  <si>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</si>
  <si>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</si>
  <si>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</si>
  <si>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</si>
  <si>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</si>
  <si>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</si>
  <si>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</si>
  <si>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</si>
  <si>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</si>
  <si>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</si>
  <si>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</si>
  <si>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</si>
  <si>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</si>
  <si>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</si>
  <si>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</si>
  <si>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</si>
  <si>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</si>
  <si>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</si>
  <si>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</si>
  <si>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</si>
  <si>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</si>
  <si>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</si>
  <si>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</si>
  <si>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</si>
  <si>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</si>
  <si>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</si>
  <si>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</si>
  <si>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</si>
  <si>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</si>
  <si>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</si>
  <si>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</si>
  <si>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</si>
  <si>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</si>
  <si>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</si>
  <si>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</si>
  <si>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</si>
  <si>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</si>
  <si>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</si>
  <si>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</si>
  <si>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</si>
  <si>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</si>
  <si>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</si>
  <si>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</si>
  <si>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</si>
  <si>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</si>
  <si>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</si>
  <si>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</si>
  <si>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</si>
  <si>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</si>
  <si>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</si>
  <si>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</si>
  <si>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</si>
  <si>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</si>
  <si>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</si>
  <si>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</si>
  <si>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</si>
  <si>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</si>
  <si>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</si>
  <si>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</si>
  <si>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</si>
  <si>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</si>
  <si>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</si>
  <si>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</si>
  <si>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</si>
  <si>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</si>
  <si>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</si>
  <si>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</si>
  <si>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</si>
  <si>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</si>
  <si>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</si>
  <si>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</si>
  <si>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</si>
  <si>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</si>
  <si>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</si>
  <si>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</si>
  <si>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</si>
  <si>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</si>
  <si>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</si>
  <si>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</si>
  <si>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</si>
  <si>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</si>
  <si>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</si>
  <si>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</si>
  <si>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</si>
  <si>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</si>
  <si>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</si>
  <si>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</si>
  <si>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</si>
  <si>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</si>
  <si>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</si>
  <si>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</si>
  <si>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</si>
  <si>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</si>
  <si>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</si>
  <si>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</si>
  <si>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</si>
  <si>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</si>
  <si>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</si>
  <si>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</si>
  <si>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</si>
  <si>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</si>
  <si>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</si>
  <si>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</si>
  <si>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</si>
  <si>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</si>
  <si>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</si>
  <si>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</si>
  <si>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</si>
  <si>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</si>
  <si>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</si>
  <si>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</si>
  <si>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</si>
  <si>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</si>
  <si>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</si>
  <si>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</si>
  <si>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</si>
  <si>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</si>
  <si>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</si>
  <si>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</si>
  <si>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</si>
  <si>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</si>
  <si>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</si>
  <si>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</si>
  <si>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</si>
  <si>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</si>
  <si>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</si>
  <si>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</si>
  <si>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</si>
  <si>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</si>
  <si>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</si>
  <si>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</si>
  <si>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</si>
  <si>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</si>
  <si>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</si>
  <si>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</si>
  <si>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</si>
  <si>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</si>
  <si>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</si>
  <si>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</si>
  <si>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</si>
  <si>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</si>
  <si>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</si>
  <si>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</si>
  <si>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</si>
  <si>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</si>
  <si>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</si>
  <si>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</si>
  <si>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</si>
  <si>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</si>
  <si>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</si>
  <si>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</si>
  <si>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</si>
  <si>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</si>
  <si>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</si>
  <si>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</si>
  <si>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</si>
  <si>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</si>
  <si>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</si>
  <si>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</si>
  <si>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</si>
  <si>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</si>
  <si>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</si>
  <si>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</si>
  <si>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</si>
  <si>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</si>
  <si>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</si>
  <si>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</si>
  <si>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</si>
  <si>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</si>
  <si>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</si>
  <si>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</si>
  <si>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</si>
  <si>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</si>
  <si>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</si>
  <si>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</si>
  <si>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</si>
  <si>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</si>
  <si>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</si>
  <si>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</si>
  <si>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</si>
  <si>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</si>
  <si>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</si>
  <si>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</si>
  <si>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</si>
  <si>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</si>
  <si>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</si>
  <si>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</si>
  <si>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</si>
  <si>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</si>
  <si>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</si>
  <si>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</si>
  <si>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</si>
  <si>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</si>
  <si>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</si>
  <si>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</si>
  <si>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</si>
  <si>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</si>
  <si>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</si>
  <si>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</si>
  <si>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</si>
  <si>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</si>
  <si>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</si>
  <si>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</si>
  <si>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</si>
  <si>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</si>
  <si>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</si>
  <si>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</si>
  <si>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</si>
  <si>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</si>
  <si>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</si>
  <si>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</si>
  <si>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</si>
  <si>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</si>
  <si>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</si>
  <si>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</si>
  <si>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</si>
  <si>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</si>
  <si>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</si>
  <si>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</si>
  <si>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</si>
  <si>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</si>
  <si>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</si>
  <si>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</si>
  <si>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</si>
  <si>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</si>
  <si>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</si>
  <si>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</si>
  <si>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</si>
  <si>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</si>
  <si>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</si>
  <si>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</si>
  <si>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</si>
  <si>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</si>
  <si>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</si>
  <si>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</si>
  <si>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</si>
  <si>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</si>
  <si>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</si>
  <si>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</si>
  <si>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</si>
  <si>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</si>
  <si>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</si>
  <si>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</si>
  <si>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</si>
  <si>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</si>
  <si>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</si>
  <si>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</si>
  <si>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</si>
  <si>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</si>
  <si>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</si>
  <si>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</si>
  <si>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</si>
  <si>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</si>
  <si>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</si>
  <si>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</si>
  <si>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</si>
  <si>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</si>
  <si>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</si>
  <si>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</si>
  <si>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</si>
  <si>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</si>
  <si>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</si>
  <si>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</si>
  <si>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</si>
  <si>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</si>
  <si>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</si>
  <si>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</si>
  <si>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</si>
  <si>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</si>
  <si>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</si>
  <si>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</si>
  <si>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</si>
  <si>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</si>
  <si>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</si>
  <si>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</si>
  <si>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</si>
  <si>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</si>
  <si>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</si>
  <si>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</si>
  <si>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</si>
  <si>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</si>
  <si>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</si>
  <si>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</si>
  <si>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</si>
  <si>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</si>
  <si>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</si>
  <si>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</si>
  <si>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</si>
  <si>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</si>
  <si>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</si>
  <si>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</si>
  <si>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</si>
  <si>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</si>
  <si>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</si>
  <si>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</si>
  <si>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</si>
  <si>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</si>
  <si>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</si>
  <si>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</si>
  <si>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</si>
  <si>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</si>
  <si>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</si>
  <si>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</si>
  <si>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</si>
  <si>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</si>
  <si>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</si>
  <si>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</si>
  <si>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</si>
  <si>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</si>
  <si>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</si>
  <si>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</si>
  <si>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</si>
  <si>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</si>
  <si>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</si>
  <si>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</si>
  <si>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</si>
  <si>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</si>
  <si>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</si>
  <si>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</si>
  <si>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</si>
  <si>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</si>
  <si>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</si>
  <si>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</si>
  <si>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</si>
  <si>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</si>
  <si>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</si>
  <si>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</si>
  <si>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</si>
  <si>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</si>
  <si>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</si>
  <si>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</si>
  <si>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</si>
  <si>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</si>
  <si>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</si>
  <si>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</si>
  <si>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</si>
  <si>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</si>
  <si>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</si>
  <si>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</si>
  <si>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</si>
  <si>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</si>
  <si>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</si>
  <si>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</si>
  <si>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</si>
  <si>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</si>
  <si>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</si>
  <si>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</si>
  <si>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</si>
  <si>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</si>
  <si>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</si>
  <si>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</si>
  <si>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</si>
  <si>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</si>
  <si>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</si>
  <si>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</si>
  <si>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</si>
  <si>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</si>
  <si>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</si>
  <si>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</si>
  <si>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</si>
  <si>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</si>
  <si>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</si>
  <si>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</si>
  <si>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</si>
  <si>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</si>
  <si>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</si>
  <si>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</si>
  <si>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</si>
  <si>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</si>
  <si>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</si>
  <si>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</si>
  <si>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</si>
  <si>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</si>
  <si>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</si>
  <si>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</si>
  <si>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</si>
  <si>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</si>
  <si>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</si>
  <si>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</si>
  <si>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</si>
  <si>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</si>
  <si>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</si>
  <si>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</si>
  <si>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</si>
  <si>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</si>
  <si>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</si>
  <si>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</si>
  <si>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</si>
  <si>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</si>
  <si>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</si>
  <si>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</si>
  <si>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</si>
  <si>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</si>
  <si>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</si>
  <si>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</si>
  <si>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</si>
  <si>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</si>
  <si>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</si>
  <si>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</si>
  <si>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</si>
  <si>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</si>
  <si>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</si>
  <si>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</si>
  <si>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</si>
  <si>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</si>
  <si>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</si>
  <si>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</si>
  <si>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</si>
  <si>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</si>
  <si>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</si>
  <si>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</si>
  <si>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</si>
  <si>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</si>
  <si>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</si>
  <si>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</si>
  <si>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</si>
  <si>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</si>
  <si>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</si>
  <si>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</si>
  <si>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</si>
  <si>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</si>
  <si>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</si>
  <si>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</si>
  <si>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</si>
  <si>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</si>
  <si>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</si>
  <si>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</si>
  <si>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</si>
  <si>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</si>
  <si>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</si>
  <si>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</si>
  <si>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</si>
  <si>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</si>
  <si>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</si>
  <si>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</si>
  <si>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</si>
  <si>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</si>
  <si>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</si>
  <si>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</si>
  <si>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</si>
  <si>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</si>
  <si>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</si>
  <si>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</si>
  <si>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</si>
  <si>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</si>
  <si>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</si>
  <si>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</si>
  <si>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</si>
  <si>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</si>
  <si>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</si>
  <si>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</si>
  <si>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</si>
  <si>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</si>
  <si>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</si>
  <si>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</si>
  <si>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</si>
  <si>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</si>
  <si>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</si>
  <si>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</si>
  <si>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</si>
  <si>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</si>
  <si>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</si>
  <si>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</si>
  <si>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</si>
  <si>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</si>
  <si>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</si>
  <si>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</si>
  <si>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</si>
  <si>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</si>
  <si>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</si>
  <si>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</si>
  <si>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</si>
  <si>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</si>
  <si>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</si>
  <si>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</si>
  <si>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</si>
  <si>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</si>
  <si>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</si>
  <si>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</si>
  <si>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</si>
  <si>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</si>
  <si>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</si>
  <si>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</si>
  <si>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</si>
  <si>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</si>
  <si>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</si>
  <si>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</si>
  <si>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</si>
  <si>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</si>
  <si>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</si>
  <si>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</si>
  <si>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</si>
  <si>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</si>
  <si>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</si>
  <si>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</si>
  <si>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</si>
  <si>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</si>
  <si>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</si>
  <si>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</si>
  <si>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</si>
  <si>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</si>
  <si>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</si>
  <si>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</si>
  <si>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</si>
  <si>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</si>
  <si>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</si>
  <si>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</si>
  <si>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</si>
  <si>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</si>
  <si>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</si>
  <si>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</si>
  <si>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</si>
  <si>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</si>
  <si>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</si>
  <si>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</si>
  <si>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</si>
  <si>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</si>
  <si>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</si>
  <si>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</si>
  <si>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</si>
  <si>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</si>
  <si>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</si>
  <si>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</si>
  <si>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</si>
  <si>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</si>
  <si>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</si>
  <si>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</si>
  <si>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</si>
  <si>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</si>
  <si>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</si>
  <si>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</si>
  <si>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</si>
  <si>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</si>
  <si>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</si>
  <si>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</si>
  <si>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</si>
  <si>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</si>
  <si>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</si>
  <si>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</si>
  <si>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</si>
  <si>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</si>
  <si>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</si>
  <si>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</si>
  <si>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</si>
  <si>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</si>
  <si>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</si>
  <si>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</si>
  <si>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</si>
  <si>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</si>
  <si>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</si>
  <si>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</si>
  <si>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</si>
  <si>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</si>
  <si>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</si>
  <si>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</si>
  <si>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</si>
  <si>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</si>
  <si>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</si>
  <si>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</si>
  <si>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</si>
  <si>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</si>
  <si>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</si>
  <si>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</si>
  <si>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</si>
  <si>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</si>
  <si>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</si>
  <si>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</si>
  <si>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</si>
  <si>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</si>
  <si>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</si>
  <si>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</si>
  <si>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</si>
  <si>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</si>
  <si>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</si>
  <si>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</si>
  <si>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</si>
  <si>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</si>
  <si>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</si>
  <si>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</si>
  <si>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</si>
  <si>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</si>
  <si>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</si>
  <si>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</si>
  <si>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</si>
  <si>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</si>
  <si>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</si>
  <si>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</si>
  <si>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</si>
  <si>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</si>
  <si>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</si>
  <si>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</si>
  <si>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</si>
  <si>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</si>
  <si>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</si>
  <si>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</si>
  <si>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</si>
  <si>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</si>
  <si>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</si>
  <si>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</si>
  <si>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</si>
  <si>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</si>
  <si>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</si>
  <si>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</si>
  <si>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</si>
  <si>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</si>
  <si>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</si>
  <si>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</si>
  <si>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</si>
  <si>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</si>
  <si>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</si>
  <si>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</si>
  <si>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</si>
  <si>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</si>
  <si>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</si>
  <si>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</si>
  <si>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</si>
  <si>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</si>
  <si>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</si>
  <si>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</si>
  <si>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</si>
  <si>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</si>
  <si>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</si>
  <si>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</si>
  <si>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</si>
  <si>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</si>
  <si>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</si>
  <si>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</si>
  <si>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</si>
  <si>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</si>
  <si>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</si>
  <si>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</si>
  <si>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</si>
  <si>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</si>
  <si>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</si>
  <si>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</si>
  <si>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</si>
  <si>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</si>
  <si>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</si>
  <si>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</si>
  <si>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</si>
  <si>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</si>
  <si>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</si>
  <si>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</si>
  <si>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</si>
  <si>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</si>
  <si>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</si>
  <si>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</si>
  <si>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</si>
  <si>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</si>
  <si>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</si>
  <si>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</si>
  <si>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</si>
  <si>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</si>
  <si>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</si>
  <si>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</si>
  <si>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</si>
  <si>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</si>
  <si>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</si>
  <si>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</si>
  <si>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</si>
  <si>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</si>
  <si>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</si>
  <si>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</si>
  <si>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</si>
  <si>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</si>
  <si>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</si>
  <si>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</si>
  <si>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</si>
  <si>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</si>
  <si>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</si>
  <si>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</si>
  <si>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</si>
  <si>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</si>
  <si>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</si>
  <si>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</si>
  <si>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</si>
  <si>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</si>
  <si>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</si>
  <si>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</si>
  <si>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</si>
  <si>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</si>
  <si>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</si>
  <si>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</si>
  <si>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</si>
  <si>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</si>
  <si>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</si>
  <si>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</si>
  <si>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</si>
  <si>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</si>
  <si>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</si>
  <si>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</si>
  <si>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</si>
  <si>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</si>
  <si>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</si>
  <si>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</si>
  <si>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</si>
  <si>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</si>
  <si>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</si>
  <si>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</si>
  <si>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</si>
  <si>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</si>
  <si>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</si>
  <si>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</si>
  <si>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</si>
  <si>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</si>
  <si>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</si>
  <si>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</si>
  <si>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</si>
  <si>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</si>
  <si>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</si>
  <si>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</si>
  <si>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</si>
  <si>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</si>
  <si>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</si>
  <si>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</si>
  <si>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</si>
  <si>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</si>
  <si>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</si>
  <si>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</si>
  <si>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</si>
  <si>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</si>
  <si>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</si>
  <si>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</si>
  <si>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</si>
  <si>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</si>
  <si>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</si>
  <si>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</si>
  <si>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</si>
  <si>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</si>
  <si>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</si>
  <si>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</si>
  <si>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</si>
  <si>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</si>
  <si>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</si>
  <si>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</si>
  <si>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</si>
  <si>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</si>
  <si>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</si>
  <si>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</si>
  <si>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</si>
  <si>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</si>
  <si>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</si>
  <si>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</si>
  <si>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</si>
  <si>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</si>
  <si>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</si>
  <si>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</si>
  <si>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</si>
  <si>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</si>
  <si>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</si>
  <si>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</si>
  <si>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</si>
  <si>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</si>
  <si>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</si>
  <si>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</si>
  <si>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</si>
  <si>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</si>
  <si>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</si>
  <si>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</si>
  <si>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</si>
  <si>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</si>
  <si>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</si>
  <si>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</si>
  <si>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</si>
  <si>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</si>
  <si>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</si>
  <si>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</si>
  <si>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</si>
  <si>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</si>
  <si>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</si>
  <si>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</si>
  <si>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</si>
  <si>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</si>
  <si>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</si>
  <si>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</si>
  <si>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</si>
  <si>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</si>
  <si>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</si>
  <si>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</si>
  <si>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</si>
  <si>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</si>
  <si>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</si>
  <si>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</si>
  <si>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</si>
  <si>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</si>
  <si>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</si>
  <si>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</si>
  <si>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</si>
  <si>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</si>
  <si>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</si>
  <si>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</si>
  <si>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</si>
  <si>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</si>
  <si>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</si>
  <si>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</si>
  <si>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</si>
  <si>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</si>
  <si>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</si>
  <si>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</si>
  <si>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</si>
  <si>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</si>
  <si>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</si>
  <si>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</si>
  <si>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</si>
  <si>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</si>
  <si>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</si>
  <si>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</si>
  <si>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</si>
  <si>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</si>
  <si>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</si>
  <si>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</si>
  <si>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</si>
  <si>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</si>
  <si>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</si>
  <si>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</si>
  <si>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</si>
  <si>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</si>
  <si>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</si>
  <si>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</si>
  <si>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</si>
  <si>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</si>
  <si>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</si>
  <si>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</si>
  <si>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</si>
  <si>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</si>
  <si>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</si>
  <si>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</si>
  <si>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</si>
  <si>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</si>
  <si>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</si>
  <si>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</si>
  <si>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</si>
  <si>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</si>
  <si>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</si>
  <si>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</si>
  <si>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</si>
  <si>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</si>
  <si>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</si>
  <si>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</si>
  <si>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</si>
  <si>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</si>
  <si>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</si>
  <si>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</si>
  <si>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</si>
  <si>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</si>
  <si>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</si>
  <si>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</si>
  <si>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</si>
  <si>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</si>
  <si>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</si>
  <si>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</si>
  <si>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</si>
  <si>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</si>
  <si>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</si>
  <si>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</si>
  <si>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</si>
  <si>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</si>
  <si>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</si>
  <si>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</si>
  <si>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</si>
  <si>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</si>
  <si>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</si>
  <si>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</si>
  <si>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</si>
  <si>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</si>
  <si>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</si>
  <si>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</si>
  <si>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</si>
  <si>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</si>
  <si>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</si>
  <si>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</si>
  <si>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</si>
  <si>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</si>
  <si>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</si>
  <si>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</si>
  <si>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</si>
  <si>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</si>
  <si>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</si>
  <si>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</si>
  <si>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</si>
  <si>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</si>
  <si>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</si>
  <si>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</si>
  <si>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</si>
  <si>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</si>
  <si>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</si>
  <si>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</si>
  <si>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</si>
  <si>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</si>
  <si>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</si>
  <si>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</si>
  <si>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</si>
  <si>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</si>
  <si>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</si>
  <si>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</si>
  <si>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</si>
  <si>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</si>
  <si>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</si>
  <si>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</si>
  <si>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</si>
  <si>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</si>
  <si>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</si>
  <si>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</si>
  <si>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</si>
  <si>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</si>
  <si>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</si>
  <si>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</si>
  <si>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</si>
  <si>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</si>
  <si>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</si>
  <si>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</si>
  <si>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</si>
  <si>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</si>
  <si>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</si>
  <si>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</si>
  <si>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</si>
  <si>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</si>
  <si>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</si>
  <si>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</si>
  <si>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</si>
  <si>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</si>
  <si>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</si>
  <si>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</si>
  <si>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</si>
  <si>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</si>
  <si>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</si>
  <si>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</si>
  <si>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</si>
  <si>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</si>
  <si>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</si>
  <si>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</si>
  <si>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</si>
  <si>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</si>
  <si>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</si>
  <si>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</si>
  <si>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</si>
  <si>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</si>
  <si>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</si>
  <si>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</si>
  <si>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</si>
  <si>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</si>
  <si>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</si>
  <si>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</si>
  <si>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</si>
  <si>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</si>
  <si>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</si>
  <si>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</si>
  <si>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</si>
  <si>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</si>
  <si>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</si>
  <si>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</si>
  <si>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</si>
  <si>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</si>
  <si>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</si>
  <si>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</si>
  <si>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</si>
  <si>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</si>
  <si>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</si>
  <si>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</si>
  <si>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</si>
  <si>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</si>
  <si>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</si>
  <si>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</si>
  <si>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</si>
  <si>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</si>
  <si>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</si>
  <si>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</si>
  <si>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</si>
  <si>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</si>
  <si>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</si>
  <si>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</si>
  <si>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</si>
  <si>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</si>
  <si>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</si>
  <si>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</si>
  <si>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</si>
  <si>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</si>
  <si>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</si>
  <si>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</si>
  <si>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</si>
  <si>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</si>
  <si>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</si>
  <si>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</si>
  <si>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</si>
  <si>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</si>
  <si>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</si>
  <si>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</si>
  <si>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</si>
  <si>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</si>
  <si>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</si>
  <si>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</si>
  <si>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</si>
  <si>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</si>
  <si>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</si>
  <si>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</si>
  <si>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</si>
  <si>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</si>
  <si>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</si>
  <si>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</si>
  <si>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</si>
  <si>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</si>
  <si>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</si>
  <si>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</si>
  <si>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</si>
  <si>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</si>
  <si>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</si>
  <si>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</si>
  <si>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</si>
  <si>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</si>
  <si>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</si>
  <si>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</si>
  <si>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</si>
  <si>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</si>
  <si>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</si>
  <si>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</si>
  <si>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</si>
  <si>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</si>
  <si>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</si>
  <si>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</si>
  <si>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</si>
  <si>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</si>
  <si>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</si>
  <si>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</si>
  <si>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</si>
  <si>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</si>
  <si>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</si>
  <si>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</si>
  <si>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</si>
  <si>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</si>
  <si>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</si>
  <si>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</si>
  <si>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</si>
  <si>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</si>
  <si>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</si>
  <si>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</si>
  <si>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</si>
  <si>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</si>
  <si>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</si>
  <si>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</si>
  <si>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</si>
  <si>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</si>
  <si>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</si>
  <si>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</si>
  <si>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</si>
  <si>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</si>
  <si>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</si>
  <si>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</si>
  <si>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</si>
  <si>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</si>
  <si>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</si>
  <si>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</si>
  <si>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</si>
  <si>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</si>
  <si>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</si>
  <si>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</si>
  <si>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</si>
  <si>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</si>
  <si>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</si>
  <si>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</si>
  <si>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</si>
  <si>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</si>
  <si>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</si>
  <si>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</si>
  <si>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</si>
  <si>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</si>
  <si>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</si>
  <si>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</si>
  <si>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</si>
  <si>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</si>
  <si>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</si>
  <si>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</si>
  <si>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</si>
  <si>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</si>
  <si>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</si>
  <si>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</si>
  <si>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</si>
  <si>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</si>
  <si>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</si>
  <si>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</si>
  <si>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</si>
  <si>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</si>
  <si>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</si>
  <si>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</si>
  <si>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</si>
  <si>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</si>
  <si>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</si>
  <si>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</si>
  <si>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</si>
  <si>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</si>
  <si>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</si>
  <si>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</si>
  <si>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</si>
  <si>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</si>
  <si>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</si>
  <si>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</si>
  <si>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</si>
  <si>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</si>
  <si>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</si>
  <si>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</si>
  <si>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</si>
  <si>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</si>
  <si>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</si>
  <si>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</si>
  <si>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</si>
  <si>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</si>
  <si>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</si>
  <si>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</si>
  <si>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</si>
  <si>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</si>
  <si>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</si>
  <si>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</si>
  <si>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</si>
  <si>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</si>
  <si>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</si>
  <si>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</si>
  <si>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</si>
  <si>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</si>
  <si>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</si>
  <si>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</si>
  <si>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</si>
  <si>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</si>
  <si>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</si>
  <si>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</si>
  <si>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</si>
  <si>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</si>
  <si>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</si>
  <si>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</si>
  <si>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</si>
  <si>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</si>
  <si>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</si>
  <si>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</si>
  <si>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</si>
  <si>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</si>
  <si>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</si>
  <si>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</si>
  <si>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</si>
  <si>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</si>
  <si>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</si>
  <si>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</si>
  <si>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</si>
  <si>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</si>
  <si>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</si>
  <si>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</si>
  <si>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</si>
  <si>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</si>
  <si>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</si>
  <si>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</si>
  <si>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</si>
  <si>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</si>
  <si>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</si>
  <si>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</si>
  <si>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</si>
  <si>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</si>
  <si>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</si>
  <si>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</si>
  <si>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</si>
  <si>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</si>
  <si>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</si>
  <si>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</si>
  <si>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</si>
  <si>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</si>
  <si>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</si>
  <si>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</si>
  <si>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</si>
  <si>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</si>
  <si>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</si>
  <si>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</si>
  <si>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</si>
  <si>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</si>
  <si>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</si>
  <si>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</si>
  <si>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</si>
  <si>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</si>
  <si>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</si>
  <si>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</si>
  <si>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</si>
  <si>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</si>
  <si>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</si>
  <si>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</si>
  <si>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</si>
  <si>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</si>
  <si>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</si>
  <si>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</si>
  <si>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</si>
  <si>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</si>
  <si>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</si>
  <si>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</si>
  <si>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</si>
  <si>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</si>
  <si>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</si>
  <si>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</si>
  <si>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</si>
  <si>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</si>
  <si>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</si>
  <si>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</si>
  <si>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</si>
  <si>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</si>
  <si>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</si>
  <si>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</si>
  <si>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</si>
  <si>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</si>
  <si>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</si>
  <si>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</si>
  <si>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</si>
  <si>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</si>
  <si>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</si>
  <si>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</si>
  <si>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</si>
  <si>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</si>
  <si>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</si>
  <si>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</si>
  <si>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</si>
  <si>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</si>
  <si>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</si>
  <si>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</si>
  <si>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</si>
  <si>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</si>
  <si>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</si>
  <si>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</si>
  <si>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</si>
  <si>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</si>
  <si>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</si>
  <si>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</si>
  <si>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</si>
  <si>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</si>
  <si>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</si>
  <si>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</si>
  <si>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</si>
  <si>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</si>
  <si>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</si>
  <si>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</si>
  <si>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</si>
  <si>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</si>
  <si>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</si>
  <si>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</si>
  <si>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</si>
  <si>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</si>
  <si>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</si>
  <si>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</si>
  <si>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</si>
  <si>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</si>
  <si>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</si>
  <si>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</si>
  <si>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</si>
  <si>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</si>
  <si>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</si>
  <si>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</si>
  <si>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</si>
  <si>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</si>
  <si>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</si>
  <si>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</si>
  <si>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</si>
  <si>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</si>
  <si>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</si>
  <si>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</si>
  <si>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</si>
  <si>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</si>
  <si>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</si>
  <si>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</si>
  <si>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</si>
  <si>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</si>
  <si>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</si>
  <si>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</si>
  <si>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</si>
  <si>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</si>
  <si>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</si>
  <si>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</si>
  <si>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</si>
  <si>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</si>
  <si>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</si>
  <si>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</si>
  <si>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</si>
  <si>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</si>
  <si>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</si>
  <si>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</si>
  <si>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</si>
  <si>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</si>
  <si>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</si>
  <si>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</si>
  <si>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</si>
  <si>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</si>
  <si>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</si>
  <si>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</si>
  <si>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</si>
  <si>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</si>
  <si>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</si>
  <si>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</si>
  <si>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</si>
  <si>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</si>
  <si>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</si>
  <si>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</si>
  <si>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</si>
  <si>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</si>
  <si>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</si>
  <si>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</si>
  <si>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</si>
  <si>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</si>
  <si>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</si>
  <si>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</si>
  <si>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</si>
  <si>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</si>
  <si>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</si>
  <si>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</si>
  <si>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</si>
  <si>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</si>
  <si>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</si>
  <si>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</si>
  <si>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</si>
  <si>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</si>
  <si>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</si>
  <si>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</si>
  <si>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</si>
  <si>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</si>
  <si>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</si>
  <si>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</si>
  <si>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</si>
  <si>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</si>
  <si>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</si>
  <si>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</si>
  <si>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</si>
  <si>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</si>
  <si>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</si>
  <si>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</si>
  <si>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</si>
  <si>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</si>
  <si>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</si>
  <si>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</si>
  <si>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</si>
  <si>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</si>
  <si>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</si>
  <si>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</si>
  <si>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</si>
  <si>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</si>
  <si>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</si>
  <si>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</si>
  <si>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</si>
  <si>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</si>
  <si>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</si>
  <si>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</si>
  <si>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</si>
  <si>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</si>
  <si>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</si>
  <si>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</si>
  <si>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</si>
  <si>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</si>
  <si>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</si>
  <si>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</si>
  <si>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</si>
  <si>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</si>
  <si>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</si>
  <si>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</si>
  <si>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</si>
  <si>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</si>
  <si>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</si>
  <si>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</si>
  <si>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</si>
  <si>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</si>
  <si>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</si>
  <si>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</si>
  <si>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</si>
  <si>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</si>
  <si>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</si>
  <si>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</si>
  <si>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</si>
  <si>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</si>
  <si>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</si>
  <si>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</si>
  <si>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</si>
  <si>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</si>
  <si>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</si>
  <si>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</si>
  <si>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</si>
  <si>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</si>
  <si>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</si>
  <si>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</si>
  <si>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</si>
  <si>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</si>
  <si>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</si>
  <si>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</si>
  <si>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</si>
  <si>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</si>
  <si>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</si>
  <si>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</si>
  <si>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</si>
  <si>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</si>
  <si>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</si>
  <si>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</si>
  <si>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</si>
  <si>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</si>
  <si>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</si>
  <si>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</si>
  <si>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</si>
  <si>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</si>
  <si>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</si>
  <si>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</si>
  <si>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</si>
  <si>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</si>
  <si>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</si>
  <si>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</si>
  <si>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</si>
  <si>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</si>
  <si>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</si>
  <si>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</si>
  <si>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</si>
  <si>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</si>
  <si>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</si>
  <si>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</si>
  <si>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</si>
  <si>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</si>
  <si>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</si>
  <si>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</si>
  <si>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</si>
  <si>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</si>
  <si>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</si>
  <si>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</si>
  <si>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</si>
  <si>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</si>
  <si>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</si>
  <si>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</si>
  <si>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</si>
  <si>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</si>
  <si>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</si>
  <si>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</si>
  <si>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</si>
  <si>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</si>
  <si>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</si>
  <si>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</si>
  <si>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</si>
  <si>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</si>
  <si>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</si>
  <si>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</si>
  <si>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</si>
  <si>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</si>
  <si>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</si>
  <si>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</si>
  <si>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</si>
  <si>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</si>
  <si>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</si>
  <si>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</si>
  <si>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</si>
  <si>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</si>
  <si>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</si>
  <si>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</si>
  <si>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</si>
  <si>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</si>
  <si>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</si>
  <si>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</si>
  <si>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</si>
  <si>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</si>
  <si>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</si>
  <si>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</si>
  <si>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</si>
  <si>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</si>
  <si>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</si>
  <si>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</si>
  <si>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</si>
  <si>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</si>
  <si>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</si>
  <si>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</si>
  <si>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</si>
  <si>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</si>
  <si>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</si>
  <si>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</si>
  <si>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</si>
  <si>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</si>
  <si>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</si>
  <si>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</si>
  <si>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</si>
  <si>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</si>
  <si>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</si>
  <si>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</si>
  <si>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</si>
  <si>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</si>
  <si>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</si>
  <si>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</si>
  <si>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</si>
  <si>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</si>
  <si>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</si>
  <si>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</si>
  <si>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</si>
  <si>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</si>
  <si>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</si>
  <si>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</si>
  <si>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</si>
  <si>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</si>
  <si>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</si>
  <si>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</si>
  <si>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</si>
  <si>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</si>
  <si>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</si>
  <si>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</si>
  <si>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</si>
  <si>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</si>
  <si>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</si>
  <si>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</si>
  <si>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</si>
  <si>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</si>
  <si>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</si>
  <si>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</si>
  <si>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</si>
  <si>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</si>
  <si>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</si>
  <si>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</si>
  <si>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</si>
  <si>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</si>
  <si>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</si>
  <si>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</si>
  <si>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</si>
  <si>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</si>
  <si>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</si>
  <si>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</si>
  <si>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</si>
  <si>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</si>
  <si>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</si>
  <si>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</si>
  <si>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</si>
  <si>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</si>
  <si>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</si>
  <si>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</si>
  <si>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</si>
  <si>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</si>
  <si>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</si>
  <si>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</si>
  <si>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</si>
  <si>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</si>
  <si>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</si>
  <si>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</si>
  <si>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</si>
  <si>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</si>
  <si>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</si>
  <si>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</si>
  <si>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</si>
  <si>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</si>
  <si>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</si>
  <si>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</si>
  <si>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</si>
  <si>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</si>
  <si>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</si>
  <si>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</si>
  <si>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</si>
  <si>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</si>
  <si>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</si>
  <si>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</si>
  <si>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</si>
  <si>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</si>
  <si>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</si>
  <si>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</si>
  <si>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</si>
  <si>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</si>
  <si>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</si>
  <si>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</si>
  <si>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</si>
  <si>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</si>
  <si>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</si>
  <si>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</si>
  <si>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</si>
  <si>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</si>
  <si>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</si>
  <si>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</si>
  <si>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</si>
  <si>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</si>
  <si>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</si>
  <si>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</si>
  <si>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</si>
  <si>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</si>
  <si>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</si>
  <si>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</si>
  <si>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</si>
  <si>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</si>
  <si>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</si>
  <si>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</si>
  <si>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</si>
  <si>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</si>
  <si>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</si>
  <si>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</si>
  <si>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</si>
  <si>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</si>
  <si>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</si>
  <si>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</si>
  <si>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</si>
  <si>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</si>
  <si>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</si>
  <si>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</si>
  <si>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</si>
  <si>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</si>
  <si>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</si>
  <si>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</si>
  <si>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</si>
  <si>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</si>
  <si>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</si>
  <si>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</si>
  <si>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</si>
  <si>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</si>
  <si>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</si>
  <si>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</si>
  <si>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</si>
  <si>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</si>
  <si>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</si>
  <si>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</si>
  <si>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</si>
  <si>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</si>
  <si>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</si>
  <si>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</si>
  <si>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</si>
  <si>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</si>
  <si>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</si>
  <si>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</si>
  <si>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</si>
  <si>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</si>
  <si>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</si>
  <si>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</si>
  <si>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</si>
  <si>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</si>
  <si>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</si>
  <si>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</si>
  <si>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</si>
  <si>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</si>
  <si>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</si>
  <si>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</si>
  <si>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</si>
  <si>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</si>
  <si>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</si>
  <si>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</si>
  <si>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</si>
  <si>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</si>
  <si>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</si>
  <si>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</si>
  <si>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</si>
  <si>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</si>
  <si>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</si>
  <si>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</si>
  <si>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</si>
  <si>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</si>
  <si>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</si>
  <si>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</si>
  <si>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</si>
  <si>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</si>
  <si>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</si>
  <si>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</si>
  <si>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</si>
  <si>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</si>
  <si>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</si>
  <si>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</si>
  <si>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</si>
  <si>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</si>
  <si>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</si>
  <si>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</si>
  <si>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</si>
  <si>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</si>
  <si>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</si>
  <si>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</si>
  <si>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</si>
  <si>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</si>
  <si>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</si>
  <si>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</si>
  <si>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</si>
  <si>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</si>
  <si>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</si>
  <si>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</si>
  <si>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</si>
  <si>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</si>
  <si>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</si>
  <si>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</si>
  <si>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</si>
  <si>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</si>
  <si>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</si>
  <si>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</si>
  <si>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</si>
  <si>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</si>
  <si>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</si>
  <si>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</si>
  <si>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</si>
  <si>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</si>
  <si>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</si>
  <si>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</si>
  <si>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</si>
  <si>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</si>
  <si>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</si>
  <si>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</si>
  <si>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</si>
  <si>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</si>
  <si>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</si>
  <si>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</si>
  <si>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</si>
  <si>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</si>
  <si>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</si>
  <si>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</si>
  <si>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</si>
  <si>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</si>
  <si>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</si>
  <si>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</si>
  <si>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</si>
  <si>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</si>
  <si>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</si>
  <si>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</si>
  <si>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</si>
  <si>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</si>
  <si>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</si>
  <si>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</si>
  <si>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</si>
  <si>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</si>
  <si>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</si>
  <si>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</si>
  <si>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</si>
  <si>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</si>
  <si>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</si>
  <si>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</si>
  <si>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</si>
  <si>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</si>
  <si>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</si>
  <si>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</si>
  <si>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</si>
  <si>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</si>
  <si>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</si>
  <si>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</si>
  <si>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</si>
  <si>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</si>
  <si>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</si>
  <si>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</si>
  <si>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</si>
  <si>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</si>
  <si>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</si>
  <si>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</si>
  <si>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</si>
  <si>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</si>
  <si>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</si>
  <si>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</si>
  <si>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</si>
  <si>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</si>
  <si>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</si>
  <si>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</si>
  <si>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</si>
  <si>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</si>
  <si>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</si>
  <si>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</si>
  <si>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</si>
  <si>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</si>
  <si>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</si>
  <si>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</si>
  <si>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</si>
  <si>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</si>
  <si>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</si>
  <si>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</si>
  <si>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</si>
  <si>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</si>
  <si>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</si>
  <si>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</si>
  <si>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</si>
  <si>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</si>
  <si>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</si>
  <si>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</si>
  <si>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</si>
  <si>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</si>
  <si>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</si>
  <si>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</si>
  <si>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</si>
  <si>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</si>
  <si>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</si>
  <si>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</si>
  <si>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</si>
  <si>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</si>
  <si>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</si>
  <si>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</si>
  <si>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</si>
  <si>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</si>
  <si>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</si>
  <si>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</si>
  <si>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</si>
  <si>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</si>
  <si>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</si>
  <si>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</si>
  <si>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</si>
  <si>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</si>
  <si>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</si>
  <si>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</si>
  <si>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</si>
  <si>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</si>
  <si>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</si>
  <si>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</si>
  <si>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</si>
  <si>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</si>
  <si>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</si>
  <si>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</si>
  <si>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</si>
  <si>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</si>
  <si>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</si>
  <si>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</si>
  <si>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</si>
  <si>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</si>
  <si>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</si>
  <si>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</si>
  <si>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</si>
  <si>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</si>
  <si>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</si>
  <si>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</si>
  <si>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</si>
  <si>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</si>
  <si>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</si>
  <si>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</si>
  <si>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</si>
  <si>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</si>
  <si>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</si>
  <si>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</si>
  <si>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</si>
  <si>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</si>
  <si>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</si>
  <si>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</si>
  <si>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</si>
  <si>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</si>
  <si>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</si>
  <si>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</si>
  <si>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</si>
  <si>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</si>
  <si>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</si>
  <si>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</si>
  <si>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</si>
  <si>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</si>
  <si>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</si>
  <si>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</si>
  <si>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</si>
  <si>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</si>
  <si>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</si>
  <si>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</si>
  <si>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</si>
  <si>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</si>
  <si>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</si>
  <si>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</si>
  <si>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</si>
  <si>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</si>
  <si>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</si>
  <si>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</si>
  <si>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</si>
  <si>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</si>
  <si>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</si>
  <si>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</si>
  <si>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</si>
  <si>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</si>
  <si>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</si>
  <si>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</si>
  <si>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</si>
  <si>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</si>
  <si>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</si>
  <si>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</si>
  <si>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</si>
  <si>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</si>
  <si>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</si>
  <si>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</si>
  <si>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</si>
  <si>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</si>
  <si>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</si>
  <si>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</si>
  <si>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</si>
  <si>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</si>
  <si>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</si>
  <si>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</si>
  <si>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</si>
  <si>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</si>
  <si>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</si>
  <si>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</si>
  <si>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</si>
  <si>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</si>
  <si>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</si>
  <si>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</si>
  <si>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</si>
  <si>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</si>
  <si>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</si>
  <si>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</si>
  <si>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</si>
  <si>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</si>
  <si>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</si>
  <si>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</si>
  <si>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</si>
  <si>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</si>
  <si>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</si>
  <si>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</si>
  <si>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</si>
  <si>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</si>
  <si>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</si>
  <si>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</si>
  <si>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</si>
  <si>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</si>
  <si>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</si>
  <si>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</si>
  <si>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</si>
  <si>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</si>
  <si>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</si>
  <si>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</si>
  <si>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</si>
  <si>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</si>
  <si>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</si>
  <si>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</si>
  <si>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</si>
  <si>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</si>
  <si>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</si>
  <si>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</si>
  <si>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</si>
  <si>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</si>
  <si>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</si>
  <si>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</si>
  <si>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</si>
  <si>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</si>
  <si>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</si>
  <si>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</si>
  <si>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</si>
  <si>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</si>
  <si>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</si>
  <si>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</si>
  <si>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</si>
  <si>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</si>
  <si>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</si>
  <si>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</si>
  <si>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</si>
  <si>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</si>
  <si>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</si>
  <si>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</si>
  <si>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</si>
  <si>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</si>
  <si>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</si>
  <si>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</si>
  <si>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</si>
  <si>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</si>
  <si>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</si>
  <si>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</si>
  <si>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</si>
  <si>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</si>
  <si>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</si>
  <si>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</si>
  <si>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</si>
  <si>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</si>
  <si>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</si>
  <si>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</si>
  <si>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</si>
  <si>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</si>
  <si>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</si>
  <si>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</si>
  <si>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</si>
  <si>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</si>
  <si>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</si>
  <si>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</si>
  <si>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</si>
  <si>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</si>
  <si>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</si>
  <si>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</si>
  <si>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</si>
  <si>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</si>
  <si>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</si>
  <si>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</si>
  <si>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</si>
  <si>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</si>
  <si>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</si>
  <si>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</si>
  <si>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</si>
  <si>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</si>
  <si>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</si>
  <si>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</si>
  <si>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</si>
  <si>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</si>
  <si>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</si>
  <si>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</si>
  <si>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</si>
  <si>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</si>
  <si>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</si>
  <si>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</si>
  <si>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</si>
  <si>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</si>
  <si>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</si>
  <si>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</si>
  <si>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</si>
  <si>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</si>
  <si>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</si>
  <si>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</si>
  <si>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</si>
  <si>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</si>
  <si>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</si>
  <si>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</si>
  <si>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</si>
  <si>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</si>
  <si>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</si>
  <si>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</si>
  <si>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</si>
  <si>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</si>
  <si>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</si>
  <si>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</si>
  <si>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</si>
  <si>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</si>
  <si>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</si>
  <si>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</si>
  <si>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</si>
  <si>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</si>
  <si>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</si>
  <si>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</si>
  <si>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</si>
  <si>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</si>
  <si>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</si>
  <si>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</si>
  <si>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</si>
  <si>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</si>
  <si>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</si>
  <si>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</si>
  <si>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</si>
  <si>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</si>
  <si>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</si>
  <si>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</si>
  <si>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</si>
  <si>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</si>
  <si>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</si>
  <si>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</si>
  <si>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</si>
  <si>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</si>
  <si>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</si>
  <si>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</si>
  <si>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</si>
  <si>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</si>
  <si>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</si>
  <si>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</si>
  <si>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</si>
  <si>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</si>
  <si>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</si>
  <si>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</si>
  <si>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</si>
  <si>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</si>
  <si>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</si>
  <si>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</si>
  <si>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</si>
  <si>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</si>
  <si>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</si>
  <si>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</si>
  <si>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</si>
  <si>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</si>
  <si>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</si>
  <si>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</si>
  <si>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</si>
  <si>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</si>
  <si>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</si>
  <si>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</si>
  <si>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</si>
  <si>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</si>
  <si>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</si>
  <si>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</si>
  <si>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</si>
  <si>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</si>
  <si>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</si>
  <si>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</si>
  <si>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</si>
  <si>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</si>
  <si>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</si>
  <si>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</si>
  <si>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</si>
  <si>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</si>
  <si>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</si>
  <si>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</si>
  <si>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</si>
  <si>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</si>
  <si>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</si>
  <si>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</si>
  <si>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</si>
  <si>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</si>
  <si>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</si>
  <si>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</si>
  <si>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</si>
  <si>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</si>
  <si>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</si>
  <si>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</si>
  <si>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</si>
  <si>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</si>
  <si>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</si>
  <si>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</si>
  <si>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</si>
  <si>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</si>
  <si>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</si>
  <si>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</si>
  <si>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</si>
  <si>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</si>
  <si>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</si>
  <si>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</si>
  <si>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</si>
  <si>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</si>
  <si>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</si>
  <si>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</si>
  <si>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</si>
  <si>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</si>
  <si>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</si>
  <si>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</si>
  <si>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</si>
  <si>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</si>
  <si>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</si>
  <si>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</si>
  <si>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</si>
  <si>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</si>
  <si>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</si>
  <si>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</si>
  <si>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</si>
  <si>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</si>
  <si>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</si>
  <si>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</si>
  <si>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</si>
  <si>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</si>
  <si>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</si>
  <si>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</si>
  <si>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</si>
  <si>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</si>
  <si>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</si>
  <si>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</si>
  <si>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</si>
  <si>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</si>
  <si>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</si>
  <si>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</si>
  <si>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</si>
  <si>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</si>
  <si>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</si>
  <si>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</si>
  <si>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</si>
  <si>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</si>
  <si>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</si>
  <si>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</si>
  <si>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</si>
  <si>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</si>
  <si>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</si>
  <si>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</si>
  <si>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</si>
  <si>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</si>
  <si>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</si>
  <si>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</si>
  <si>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</si>
  <si>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</si>
  <si>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</si>
  <si>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</si>
  <si>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</si>
  <si>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</si>
  <si>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</si>
  <si>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</si>
  <si>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</si>
  <si>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</si>
  <si>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</si>
  <si>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</si>
  <si>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</si>
  <si>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</si>
  <si>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</si>
  <si>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</si>
  <si>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</si>
  <si>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</si>
  <si>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</si>
  <si>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</si>
  <si>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</si>
  <si>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</si>
  <si>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</si>
  <si>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</si>
  <si>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</si>
  <si>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</si>
  <si>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</si>
  <si>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</si>
  <si>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</si>
  <si>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</si>
  <si>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</si>
  <si>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</si>
  <si>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</si>
  <si>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</si>
  <si>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</si>
  <si>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</si>
  <si>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</si>
  <si>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</si>
  <si>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</si>
  <si>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</si>
  <si>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</si>
  <si>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</si>
  <si>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</si>
  <si>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</si>
  <si>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</si>
  <si>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</si>
  <si>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</si>
  <si>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</si>
  <si>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</si>
  <si>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</si>
  <si>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</si>
  <si>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</si>
  <si>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</si>
  <si>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</si>
  <si>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</si>
  <si>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</si>
  <si>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</si>
  <si>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</si>
  <si>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</si>
  <si>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</si>
  <si>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</si>
  <si>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</si>
  <si>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</si>
  <si>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</si>
  <si>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</si>
  <si>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</si>
  <si>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</si>
  <si>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</si>
  <si>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</si>
  <si>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</si>
  <si>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</si>
  <si>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</si>
  <si>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</si>
  <si>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</si>
  <si>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</si>
  <si>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</si>
  <si>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</si>
  <si>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</si>
  <si>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</si>
  <si>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</si>
  <si>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</si>
  <si>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</si>
  <si>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</si>
  <si>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</si>
  <si>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</si>
  <si>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</si>
  <si>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</si>
  <si>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</si>
  <si>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</si>
  <si>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</si>
  <si>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</si>
  <si>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</si>
  <si>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</si>
  <si>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</si>
  <si>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</si>
  <si>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</si>
  <si>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</si>
  <si>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</si>
  <si>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</si>
  <si>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</si>
  <si>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</si>
  <si>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</si>
  <si>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</si>
  <si>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</si>
  <si>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</si>
  <si>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</si>
  <si>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</si>
  <si>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</si>
  <si>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</si>
  <si>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</si>
  <si>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</si>
  <si>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</si>
  <si>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</si>
  <si>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</si>
  <si>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</si>
  <si>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</si>
  <si>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</si>
  <si>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</si>
  <si>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</si>
  <si>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</si>
  <si>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</si>
  <si>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</si>
  <si>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</si>
  <si>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</si>
  <si>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</si>
  <si>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</si>
  <si>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</si>
  <si>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</si>
  <si>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</si>
  <si>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</si>
  <si>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</si>
  <si>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</si>
  <si>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</si>
  <si>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</si>
  <si>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</si>
  <si>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</si>
  <si>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</si>
  <si>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</si>
  <si>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</si>
  <si>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</si>
  <si>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</si>
  <si>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</si>
  <si>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</si>
  <si>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</si>
  <si>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</si>
  <si>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</si>
  <si>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</si>
  <si>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</si>
  <si>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</si>
  <si>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</si>
  <si>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</si>
  <si>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</si>
  <si>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</si>
  <si>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</si>
  <si>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</si>
  <si>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</si>
  <si>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</si>
  <si>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</si>
  <si>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</si>
  <si>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</si>
  <si>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</si>
  <si>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</si>
  <si>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</si>
  <si>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</si>
  <si>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</si>
  <si>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</si>
  <si>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</si>
  <si>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</si>
  <si>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</si>
  <si>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</si>
  <si>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</si>
  <si>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</si>
  <si>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</si>
  <si>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</si>
  <si>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</si>
  <si>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</si>
  <si>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</si>
  <si>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</si>
  <si>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</si>
  <si>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</si>
  <si>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</si>
  <si>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</si>
  <si>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</si>
  <si>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</si>
  <si>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</si>
  <si>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</si>
  <si>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</si>
  <si>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</si>
  <si>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</si>
  <si>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</si>
  <si>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</si>
  <si>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</si>
  <si>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</si>
  <si>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</si>
  <si>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</si>
  <si>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</si>
  <si>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</si>
  <si>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</si>
  <si>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</si>
  <si>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</si>
  <si>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</si>
  <si>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</si>
  <si>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</si>
  <si>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</si>
  <si>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</si>
  <si>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</si>
  <si>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</si>
  <si>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</si>
  <si>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</si>
  <si>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</si>
  <si>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</si>
  <si>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</si>
  <si>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</si>
  <si>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</si>
  <si>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</si>
  <si>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</si>
  <si>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</si>
  <si>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</si>
  <si>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</si>
  <si>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</si>
  <si>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</si>
  <si>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</si>
  <si>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</si>
  <si>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</si>
  <si>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</si>
  <si>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</si>
  <si>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</si>
  <si>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</si>
  <si>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</si>
  <si>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</si>
  <si>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</si>
  <si>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</si>
  <si>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</si>
  <si>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</si>
  <si>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</si>
  <si>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</si>
  <si>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</si>
  <si>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</si>
  <si>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</si>
  <si>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</si>
  <si>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</si>
  <si>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</si>
  <si>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</si>
  <si>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</si>
  <si>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</si>
  <si>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</si>
  <si>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</si>
  <si>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</si>
  <si>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</si>
  <si>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</si>
  <si>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</si>
  <si>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</si>
  <si>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</si>
  <si>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</si>
  <si>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</si>
  <si>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</si>
  <si>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</si>
  <si>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</si>
  <si>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</si>
  <si>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</si>
  <si>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</si>
  <si>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</si>
  <si>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</si>
  <si>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</si>
  <si>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</si>
  <si>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</si>
  <si>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</si>
  <si>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</si>
  <si>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</si>
  <si>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</si>
  <si>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</si>
  <si>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</si>
  <si>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</si>
  <si>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</si>
  <si>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</si>
  <si>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</si>
  <si>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</si>
  <si>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</si>
  <si>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</si>
  <si>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</si>
  <si>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</si>
  <si>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</si>
  <si>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</si>
  <si>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</si>
  <si>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</si>
  <si>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</si>
  <si>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</si>
  <si>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</si>
  <si>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</si>
  <si>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</si>
  <si>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</si>
  <si>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</si>
  <si>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</si>
  <si>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</si>
  <si>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</si>
  <si>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</si>
  <si>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</si>
  <si>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</si>
  <si>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</si>
  <si>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</si>
  <si>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</si>
  <si>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</si>
  <si>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</si>
  <si>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</si>
  <si>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</si>
  <si>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</si>
  <si>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</si>
  <si>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</si>
  <si>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</si>
  <si>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</si>
  <si>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</si>
  <si>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</si>
  <si>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</si>
  <si>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</si>
  <si>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</si>
  <si>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</si>
  <si>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</si>
  <si>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</si>
  <si>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</si>
  <si>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</si>
  <si>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</si>
  <si>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</si>
  <si>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</si>
  <si>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</si>
  <si>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</si>
  <si>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</si>
  <si>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</si>
  <si>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</si>
  <si>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</si>
  <si>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</si>
  <si>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</si>
  <si>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</si>
  <si>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</si>
  <si>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</si>
  <si>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</si>
  <si>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</si>
  <si>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</si>
  <si>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</si>
  <si>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</si>
  <si>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</si>
  <si>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</si>
  <si>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</si>
  <si>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</si>
  <si>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</si>
  <si>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</si>
  <si>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</si>
  <si>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</si>
  <si>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</si>
  <si>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</si>
  <si>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</si>
  <si>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</si>
  <si>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</si>
  <si>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</si>
  <si>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</si>
  <si>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</si>
  <si>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</si>
  <si>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</si>
  <si>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</si>
  <si>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</si>
  <si>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</si>
  <si>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</si>
  <si>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</si>
  <si>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</si>
  <si>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</si>
  <si>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</si>
  <si>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</si>
  <si>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</si>
  <si>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</si>
  <si>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</si>
  <si>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</si>
  <si>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</si>
  <si>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</si>
  <si>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</si>
  <si>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</si>
  <si>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</si>
  <si>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</si>
  <si>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</si>
  <si>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</si>
  <si>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</si>
  <si>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</si>
  <si>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</si>
  <si>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</si>
  <si>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</si>
  <si>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</si>
  <si>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</si>
  <si>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</si>
  <si>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</si>
  <si>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</si>
  <si>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</si>
  <si>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</si>
  <si>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</si>
  <si>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</si>
  <si>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</si>
  <si>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</si>
  <si>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</si>
  <si>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</si>
  <si>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</si>
  <si>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</si>
  <si>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</si>
  <si>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</si>
  <si>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</si>
  <si>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</si>
  <si>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</si>
  <si>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</si>
  <si>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</si>
  <si>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</si>
  <si>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</si>
  <si>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</si>
  <si>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</si>
  <si>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</si>
  <si>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</si>
  <si>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</si>
  <si>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</si>
  <si>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</si>
  <si>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</si>
  <si>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</si>
  <si>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</si>
  <si>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</si>
  <si>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</si>
  <si>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</si>
  <si>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</si>
  <si>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</si>
  <si>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</si>
  <si>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</si>
  <si>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</si>
  <si>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</si>
  <si>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</si>
  <si>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</si>
  <si>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</si>
  <si>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</si>
  <si>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</si>
  <si>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</si>
  <si>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</si>
  <si>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</si>
  <si>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</si>
  <si>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</si>
  <si>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</si>
  <si>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</si>
  <si>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</si>
  <si>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</si>
  <si>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</si>
  <si>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</si>
  <si>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</si>
  <si>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</si>
  <si>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</si>
  <si>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</si>
  <si>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</si>
  <si>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</si>
  <si>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</si>
  <si>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</si>
  <si>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</si>
  <si>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</si>
  <si>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</si>
  <si>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</si>
  <si>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</si>
  <si>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</si>
  <si>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</si>
  <si>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</si>
  <si>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</si>
  <si>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</si>
  <si>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</si>
  <si>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</si>
  <si>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</si>
  <si>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</si>
  <si>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</si>
  <si>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</si>
  <si>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</si>
  <si>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</si>
  <si>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</si>
  <si>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</si>
  <si>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</si>
  <si>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</si>
  <si>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</si>
  <si>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</si>
  <si>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</si>
  <si>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</si>
  <si>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</si>
  <si>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</si>
  <si>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</si>
  <si>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</si>
  <si>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</si>
  <si>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</si>
  <si>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</si>
  <si>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</si>
  <si>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</si>
  <si>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</si>
  <si>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</si>
  <si>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</si>
  <si>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</si>
  <si>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</si>
  <si>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</si>
  <si>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</si>
  <si>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</si>
  <si>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</si>
  <si>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</si>
  <si>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</si>
  <si>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</si>
  <si>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</si>
  <si>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</si>
  <si>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</si>
  <si>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</si>
  <si>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</si>
  <si>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</si>
  <si>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</si>
  <si>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</si>
  <si>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</si>
  <si>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</si>
  <si>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</si>
  <si>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</si>
  <si>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</si>
  <si>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</si>
  <si>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</si>
  <si>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</si>
  <si>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</si>
  <si>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</si>
  <si>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</si>
  <si>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</si>
  <si>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</si>
  <si>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</si>
  <si>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</si>
  <si>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</si>
  <si>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</si>
  <si>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</si>
  <si>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</si>
  <si>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</si>
  <si>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</si>
  <si>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</si>
  <si>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</si>
  <si>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</si>
  <si>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</si>
  <si>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</si>
  <si>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</si>
  <si>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</si>
  <si>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</si>
  <si>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</si>
  <si>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</si>
  <si>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</si>
  <si>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</si>
  <si>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</si>
  <si>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</si>
  <si>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</si>
  <si>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</si>
  <si>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</si>
  <si>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</si>
  <si>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</si>
  <si>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</si>
  <si>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</si>
  <si>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</si>
  <si>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</si>
  <si>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</si>
  <si>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</si>
  <si>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</si>
  <si>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</si>
  <si>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</si>
  <si>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</si>
  <si>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</si>
  <si>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</si>
  <si>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</si>
  <si>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</si>
  <si>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</si>
  <si>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</si>
  <si>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</si>
  <si>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</si>
  <si>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</si>
  <si>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</si>
  <si>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</si>
  <si>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</si>
  <si>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</si>
  <si>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</si>
  <si>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</si>
  <si>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</si>
  <si>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</si>
  <si>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</si>
  <si>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</si>
  <si>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</si>
  <si>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</si>
  <si>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</si>
  <si>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</si>
  <si>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</si>
  <si>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</si>
  <si>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</si>
  <si>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</si>
  <si>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</si>
  <si>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</si>
  <si>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</si>
  <si>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</si>
  <si>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</si>
  <si>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</si>
  <si>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</si>
  <si>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</si>
  <si>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</si>
  <si>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</si>
  <si>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</si>
  <si>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</si>
  <si>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</si>
  <si>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</si>
  <si>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</si>
  <si>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</si>
  <si>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</si>
  <si>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</si>
  <si>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</si>
  <si>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</si>
  <si>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</si>
  <si>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</si>
  <si>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</si>
  <si>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</si>
  <si>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</si>
  <si>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</si>
  <si>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</si>
  <si>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</si>
  <si>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</si>
  <si>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</si>
  <si>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</si>
  <si>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</si>
  <si>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</si>
  <si>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</si>
  <si>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</si>
  <si>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</si>
  <si>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</si>
  <si>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</si>
  <si>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</si>
  <si>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</si>
  <si>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</si>
  <si>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</si>
  <si>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</si>
  <si>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</si>
  <si>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</si>
  <si>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</si>
  <si>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</si>
  <si>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</si>
  <si>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</si>
  <si>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</si>
  <si>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</si>
  <si>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</si>
  <si>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</si>
  <si>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</si>
  <si>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</si>
  <si>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</si>
  <si>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</si>
  <si>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</si>
  <si>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</si>
  <si>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</si>
  <si>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</si>
  <si>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</si>
  <si>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</si>
  <si>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</si>
  <si>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</si>
  <si>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</si>
  <si>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</si>
  <si>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</si>
  <si>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</si>
  <si>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</si>
  <si>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</si>
  <si>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</si>
  <si>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</si>
  <si>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</si>
  <si>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</si>
  <si>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</si>
  <si>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</si>
  <si>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</si>
  <si>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</si>
  <si>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</si>
  <si>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</si>
  <si>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</si>
  <si>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</si>
  <si>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</si>
  <si>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</si>
  <si>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</si>
  <si>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</si>
  <si>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</si>
  <si>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</si>
  <si>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</si>
  <si>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</si>
  <si>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</si>
  <si>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</si>
  <si>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</si>
  <si>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</si>
  <si>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</si>
  <si>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</si>
  <si>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</si>
  <si>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</si>
  <si>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</si>
  <si>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</si>
  <si>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</si>
  <si>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</si>
  <si>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</si>
  <si>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</si>
  <si>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</si>
  <si>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</si>
  <si>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</si>
  <si>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</si>
  <si>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</si>
  <si>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</si>
  <si>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</si>
  <si>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</si>
  <si>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</si>
  <si>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</si>
  <si>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</si>
  <si>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</si>
  <si>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</si>
  <si>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</si>
  <si>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</si>
  <si>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</si>
  <si>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</si>
  <si>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</si>
  <si>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</si>
  <si>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</si>
  <si>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</si>
  <si>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</si>
  <si>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</si>
  <si>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</si>
  <si>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</si>
  <si>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</si>
  <si>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</si>
  <si>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</si>
  <si>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</si>
  <si>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</si>
  <si>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</si>
  <si>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</si>
  <si>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</si>
  <si>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</si>
  <si>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</si>
  <si>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</si>
  <si>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</si>
  <si>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</si>
  <si>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</si>
  <si>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</si>
  <si>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</si>
  <si>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</si>
  <si>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</si>
  <si>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</si>
  <si>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</si>
  <si>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</si>
  <si>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</si>
  <si>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</si>
  <si>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</si>
  <si>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</si>
  <si>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</si>
  <si>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</si>
  <si>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</si>
  <si>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</si>
  <si>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</si>
  <si>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</si>
  <si>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</si>
  <si>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</si>
  <si>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</si>
  <si>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</si>
  <si>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</si>
  <si>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</si>
  <si>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</si>
  <si>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</si>
  <si>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</si>
  <si>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</si>
  <si>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</si>
  <si>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</si>
  <si>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</si>
  <si>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</si>
  <si>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</si>
  <si>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</si>
  <si>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</si>
  <si>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</si>
  <si>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</si>
  <si>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</si>
  <si>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</si>
  <si>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</si>
  <si>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</si>
  <si>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</si>
  <si>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</si>
  <si>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</si>
  <si>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</si>
  <si>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</si>
  <si>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</si>
  <si>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</si>
  <si>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</si>
  <si>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</si>
  <si>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</si>
  <si>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</si>
  <si>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</si>
  <si>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</si>
  <si>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</si>
  <si>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</si>
  <si>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</si>
  <si>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</si>
  <si>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</si>
  <si>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</si>
  <si>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</si>
  <si>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</si>
  <si>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</si>
  <si>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</si>
  <si>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</si>
  <si>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</si>
  <si>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</si>
  <si>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</si>
  <si>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</si>
  <si>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</si>
  <si>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</si>
  <si>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</si>
  <si>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</si>
  <si>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</si>
  <si>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</si>
  <si>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</si>
  <si>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</si>
  <si>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</si>
  <si>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</si>
  <si>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</si>
  <si>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</si>
  <si>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</si>
  <si>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</si>
  <si>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</si>
  <si>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</si>
  <si>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</si>
  <si>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</si>
  <si>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</si>
  <si>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</si>
  <si>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</si>
  <si>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</si>
  <si>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</si>
  <si>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</si>
  <si>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</si>
  <si>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</si>
  <si>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</si>
  <si>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</si>
  <si>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</si>
  <si>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</si>
  <si>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</si>
  <si>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</si>
  <si>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</si>
  <si>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</si>
  <si>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</si>
  <si>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</si>
  <si>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</si>
  <si>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</si>
  <si>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</si>
  <si>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</si>
  <si>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</si>
  <si>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</si>
  <si>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</si>
  <si>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</si>
  <si>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</si>
  <si>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</si>
  <si>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</si>
  <si>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</si>
  <si>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</si>
  <si>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</si>
  <si>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</si>
  <si>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</si>
  <si>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</si>
  <si>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</si>
  <si>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</si>
  <si>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</si>
  <si>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</si>
  <si>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</si>
  <si>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</si>
  <si>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</si>
  <si>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</si>
  <si>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</si>
  <si>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</si>
  <si>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</si>
  <si>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</si>
  <si>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</si>
  <si>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</si>
  <si>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</si>
  <si>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</si>
  <si>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</si>
  <si>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</si>
  <si>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</si>
  <si>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</si>
  <si>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</si>
  <si>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</si>
  <si>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</si>
  <si>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</si>
  <si>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</si>
  <si>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</si>
  <si>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</si>
  <si>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</si>
  <si>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</si>
  <si>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</si>
  <si>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</si>
  <si>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</si>
  <si>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</si>
  <si>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</si>
  <si>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</si>
  <si>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</si>
  <si>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</si>
  <si>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</si>
  <si>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</si>
  <si>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</si>
  <si>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</si>
  <si>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</si>
  <si>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</si>
  <si>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</si>
  <si>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</si>
  <si>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</si>
  <si>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</si>
  <si>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</si>
  <si>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</si>
  <si>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</si>
  <si>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</si>
  <si>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</si>
  <si>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</si>
  <si>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</si>
  <si>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</si>
  <si>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</si>
  <si>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</si>
  <si>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</si>
  <si>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</si>
  <si>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</si>
  <si>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</si>
  <si>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</si>
  <si>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</si>
  <si>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</si>
  <si>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</si>
  <si>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</si>
  <si>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</si>
  <si>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</si>
  <si>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</si>
  <si>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</si>
  <si>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</si>
  <si>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</si>
  <si>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</si>
  <si>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</si>
  <si>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</si>
  <si>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</si>
  <si>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</si>
  <si>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</si>
  <si>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</si>
  <si>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</si>
  <si>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</si>
  <si>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</si>
  <si>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</si>
  <si>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</si>
  <si>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</si>
  <si>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</si>
  <si>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</si>
  <si>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</si>
  <si>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</si>
  <si>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</si>
  <si>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</si>
  <si>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</si>
  <si>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</si>
  <si>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</si>
  <si>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</si>
  <si>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</si>
  <si>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</si>
  <si>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</si>
  <si>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</si>
  <si>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</si>
  <si>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</si>
  <si>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</si>
  <si>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</si>
  <si>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</si>
  <si>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</si>
  <si>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</si>
  <si>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</si>
  <si>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</si>
  <si>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</si>
  <si>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</si>
  <si>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</si>
  <si>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</si>
  <si>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</si>
  <si>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</si>
  <si>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</si>
  <si>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</si>
  <si>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</si>
  <si>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</si>
  <si>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</si>
  <si>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</si>
  <si>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</si>
  <si>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</si>
  <si>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</si>
  <si>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</si>
  <si>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</si>
  <si>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</si>
  <si>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</si>
  <si>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</si>
  <si>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</si>
  <si>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</si>
  <si>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</si>
  <si>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</si>
  <si>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</si>
  <si>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</si>
  <si>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</si>
  <si>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</si>
  <si>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</si>
  <si>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</si>
  <si>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</si>
  <si>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</si>
  <si>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</si>
  <si>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</si>
  <si>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</si>
  <si>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</si>
  <si>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</si>
  <si>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</si>
  <si>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</si>
  <si>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</si>
  <si>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</si>
  <si>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</si>
  <si>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</si>
  <si>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</si>
  <si>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</si>
  <si>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</si>
  <si>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</si>
  <si>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</si>
  <si>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</si>
  <si>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</si>
  <si>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</si>
  <si>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</si>
  <si>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</si>
  <si>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</si>
  <si>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</si>
  <si>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</si>
  <si>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</si>
  <si>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</si>
  <si>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</si>
  <si>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</si>
  <si>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</si>
  <si>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</si>
  <si>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</si>
  <si>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</si>
  <si>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</si>
  <si>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</si>
  <si>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</si>
  <si>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</si>
  <si>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</si>
  <si>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</si>
  <si>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</si>
  <si>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</si>
  <si>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</si>
  <si>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</si>
  <si>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</si>
  <si>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</si>
  <si>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</si>
  <si>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</si>
  <si>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</si>
  <si>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</si>
  <si>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</si>
  <si>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</si>
  <si>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</si>
  <si>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</si>
  <si>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</si>
  <si>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</si>
  <si>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</si>
  <si>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</si>
  <si>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</si>
  <si>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</si>
  <si>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</si>
  <si>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</si>
  <si>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</si>
  <si>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</si>
  <si>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</si>
  <si>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</si>
  <si>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</si>
  <si>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</si>
  <si>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</si>
  <si>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</si>
  <si>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</si>
  <si>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</si>
  <si>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</si>
  <si>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</si>
  <si>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</si>
  <si>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</si>
  <si>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</si>
  <si>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</si>
  <si>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</si>
  <si>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</si>
  <si>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</si>
  <si>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</si>
  <si>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</si>
  <si>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</si>
  <si>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</si>
  <si>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</si>
  <si>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</si>
  <si>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</si>
  <si>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</si>
  <si>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</si>
  <si>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</si>
  <si>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</si>
  <si>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</si>
  <si>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</si>
  <si>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</si>
  <si>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</si>
  <si>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</si>
  <si>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</si>
  <si>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</si>
  <si>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</si>
  <si>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</si>
  <si>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</si>
  <si>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</si>
  <si>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</si>
  <si>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</si>
  <si>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</si>
  <si>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</si>
  <si>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</si>
  <si>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</si>
  <si>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</si>
  <si>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</si>
  <si>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</si>
  <si>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</si>
  <si>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</si>
  <si>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</si>
  <si>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</si>
  <si>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</si>
  <si>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</si>
  <si>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</si>
  <si>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</si>
  <si>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</si>
  <si>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</si>
  <si>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</si>
  <si>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</si>
  <si>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</si>
  <si>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</si>
  <si>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</si>
  <si>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</si>
  <si>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</si>
  <si>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</si>
  <si>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</si>
  <si>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</si>
  <si>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</si>
  <si>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</si>
  <si>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</si>
  <si>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</si>
  <si>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</si>
  <si>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</si>
  <si>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</si>
  <si>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</si>
  <si>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</si>
  <si>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</si>
  <si>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</si>
  <si>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</si>
  <si>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</si>
  <si>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</si>
  <si>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</si>
  <si>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</si>
  <si>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</si>
  <si>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</si>
  <si>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</si>
  <si>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</si>
  <si>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</si>
  <si>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</si>
  <si>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</si>
  <si>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</si>
  <si>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</si>
  <si>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</si>
  <si>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</si>
  <si>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</si>
  <si>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</si>
  <si>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</si>
  <si>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</si>
  <si>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</si>
  <si>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</si>
  <si>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</si>
  <si>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</si>
  <si>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</si>
  <si>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</si>
  <si>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</si>
  <si>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</si>
  <si>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</si>
  <si>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</si>
  <si>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</si>
  <si>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</si>
  <si>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</si>
  <si>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</si>
  <si>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</si>
  <si>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</si>
  <si>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</si>
  <si>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</si>
  <si>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</si>
  <si>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</si>
  <si>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</si>
  <si>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</si>
  <si>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</si>
  <si>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</si>
  <si>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</si>
  <si>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</si>
  <si>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</si>
  <si>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</si>
  <si>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</si>
  <si>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</si>
  <si>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</si>
  <si>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</si>
  <si>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</si>
  <si>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</si>
  <si>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</si>
  <si>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</si>
  <si>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</si>
  <si>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</si>
  <si>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</si>
  <si>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</si>
  <si>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</si>
  <si>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</si>
  <si>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</si>
  <si>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</si>
  <si>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</si>
  <si>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</si>
  <si>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</si>
  <si>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</si>
  <si>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</si>
  <si>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</si>
  <si>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</si>
  <si>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</si>
  <si>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</si>
  <si>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</si>
  <si>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</si>
  <si>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</si>
  <si>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</si>
  <si>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</si>
  <si>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</si>
  <si>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</si>
  <si>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</si>
  <si>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</si>
  <si>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</si>
  <si>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</si>
  <si>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</si>
  <si>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</si>
  <si>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</si>
  <si>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</si>
  <si>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</si>
  <si>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</si>
  <si>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</si>
  <si>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</si>
  <si>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</si>
  <si>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</si>
  <si>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</si>
  <si>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</si>
  <si>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</si>
  <si>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</si>
  <si>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</si>
  <si>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</si>
  <si>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</si>
  <si>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</si>
  <si>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</si>
  <si>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</si>
  <si>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</si>
  <si>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</si>
  <si>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</si>
  <si>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</si>
  <si>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</si>
  <si>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</si>
  <si>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</si>
  <si>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</si>
  <si>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</si>
  <si>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</si>
  <si>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</si>
  <si>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</si>
  <si>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</si>
  <si>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</si>
  <si>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</si>
  <si>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</si>
  <si>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</si>
  <si>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</si>
  <si>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</si>
  <si>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</si>
  <si>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</si>
  <si>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</si>
  <si>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</si>
  <si>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</si>
  <si>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</si>
  <si>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</si>
  <si>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</si>
  <si>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</si>
  <si>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</si>
  <si>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</si>
  <si>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</si>
  <si>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</si>
  <si>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</si>
  <si>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</si>
  <si>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</si>
  <si>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</si>
  <si>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</si>
  <si>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</si>
  <si>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</si>
  <si>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</si>
  <si>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</si>
  <si>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</si>
  <si>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</si>
  <si>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</si>
  <si>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</si>
  <si>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</si>
  <si>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</si>
  <si>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</si>
  <si>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</si>
  <si>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</si>
  <si>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</si>
  <si>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</si>
  <si>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</si>
  <si>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</si>
  <si>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</si>
  <si>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</si>
  <si>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</si>
  <si>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</si>
  <si>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</si>
  <si>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</si>
  <si>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</si>
  <si>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</si>
  <si>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</si>
  <si>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</si>
  <si>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</si>
  <si>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</si>
  <si>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</si>
  <si>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</si>
  <si>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</si>
  <si>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</si>
  <si>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</si>
  <si>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</si>
  <si>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</si>
  <si>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</si>
  <si>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</si>
  <si>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</si>
  <si>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</si>
  <si>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</si>
  <si>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</si>
  <si>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</si>
  <si>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</si>
  <si>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</si>
  <si>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</si>
  <si>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</si>
  <si>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</si>
  <si>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</si>
  <si>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</si>
  <si>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</si>
  <si>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</si>
  <si>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</si>
  <si>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</si>
  <si>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</si>
  <si>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</si>
  <si>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</si>
  <si>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</si>
  <si>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</si>
  <si>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</si>
  <si>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</si>
  <si>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</si>
  <si>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</si>
  <si>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</si>
  <si>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</si>
  <si>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</si>
  <si>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</si>
  <si>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</si>
  <si>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</si>
  <si>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</si>
  <si>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</si>
  <si>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</si>
  <si>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</si>
  <si>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</si>
  <si>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</si>
  <si>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</si>
  <si>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</si>
  <si>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</si>
  <si>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</si>
  <si>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</si>
  <si>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</si>
  <si>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</si>
  <si>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</si>
  <si>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</si>
  <si>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</si>
  <si>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</si>
  <si>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</si>
  <si>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</si>
  <si>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</si>
  <si>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</si>
  <si>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</si>
  <si>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</si>
  <si>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</si>
  <si>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</si>
  <si>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</si>
  <si>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</si>
  <si>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</si>
  <si>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</si>
  <si>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</si>
  <si>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</si>
  <si>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</si>
  <si>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</si>
  <si>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</si>
  <si>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</si>
  <si>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</si>
  <si>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</si>
  <si>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</si>
  <si>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</si>
  <si>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</si>
  <si>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</si>
  <si>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</si>
  <si>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</si>
  <si>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</si>
  <si>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</si>
  <si>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</si>
  <si>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</si>
  <si>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</si>
  <si>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</si>
  <si>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</si>
  <si>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</si>
  <si>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</si>
  <si>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</si>
  <si>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</si>
  <si>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</si>
  <si>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</si>
  <si>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</si>
  <si>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</si>
  <si>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</si>
  <si>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</si>
  <si>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</si>
  <si>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</si>
  <si>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</si>
  <si>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</si>
  <si>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</si>
  <si>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</si>
  <si>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</si>
  <si>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</si>
  <si>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</si>
  <si>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</si>
  <si>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</si>
  <si>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</si>
  <si>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</si>
  <si>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</si>
  <si>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</si>
  <si>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</si>
  <si>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</si>
  <si>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</si>
  <si>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</si>
  <si>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</si>
  <si>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</si>
  <si>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</si>
  <si>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</si>
  <si>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</si>
  <si>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</si>
  <si>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</si>
  <si>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</si>
  <si>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</si>
  <si>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</si>
  <si>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</si>
  <si>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</si>
  <si>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</si>
  <si>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</si>
  <si>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</si>
  <si>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</si>
  <si>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</si>
  <si>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</si>
  <si>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</si>
  <si>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</si>
  <si>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</si>
  <si>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</si>
  <si>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</si>
  <si>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</si>
  <si>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</si>
  <si>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</si>
  <si>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</si>
  <si>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</si>
  <si>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</si>
  <si>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</si>
  <si>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</si>
  <si>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</si>
  <si>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</si>
  <si>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</si>
  <si>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</si>
  <si>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</si>
  <si>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</si>
  <si>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</si>
  <si>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</si>
  <si>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</si>
  <si>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</si>
  <si>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</si>
  <si>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</si>
  <si>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</si>
  <si>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</si>
  <si>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</si>
  <si>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</si>
  <si>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</si>
  <si>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</si>
  <si>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</si>
  <si>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</si>
  <si>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</si>
  <si>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</si>
  <si>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</si>
  <si>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</si>
  <si>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</si>
  <si>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</si>
  <si>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</si>
  <si>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</si>
  <si>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</si>
  <si>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</si>
  <si>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</si>
  <si>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</si>
  <si>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</si>
  <si>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</si>
  <si>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</si>
  <si>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</si>
  <si>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</si>
  <si>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</si>
  <si>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</si>
  <si>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</si>
  <si>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</si>
  <si>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</si>
  <si>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</si>
  <si>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</si>
  <si>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</si>
  <si>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</si>
  <si>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</si>
  <si>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</si>
  <si>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</si>
  <si>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</si>
  <si>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</si>
  <si>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</si>
  <si>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</si>
  <si>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</si>
  <si>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</si>
  <si>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</si>
  <si>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</si>
  <si>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</si>
  <si>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</si>
  <si>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</si>
  <si>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</si>
  <si>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</si>
  <si>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</si>
  <si>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</si>
  <si>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</si>
  <si>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</si>
  <si>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</si>
  <si>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</si>
  <si>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</si>
  <si>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</si>
  <si>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</si>
  <si>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</si>
  <si>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</si>
  <si>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</si>
  <si>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</si>
  <si>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</si>
  <si>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</si>
  <si>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</si>
  <si>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</si>
  <si>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</si>
  <si>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</si>
  <si>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</si>
  <si>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</si>
  <si>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</si>
  <si>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</si>
  <si>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</si>
  <si>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</si>
  <si>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</si>
  <si>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</si>
  <si>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</si>
  <si>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</si>
  <si>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</si>
  <si>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</si>
  <si>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</si>
  <si>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</si>
  <si>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</si>
  <si>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</si>
  <si>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</si>
  <si>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</si>
  <si>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</si>
  <si>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</si>
  <si>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</si>
  <si>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</si>
  <si>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</si>
  <si>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</si>
  <si>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</si>
  <si>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</si>
  <si>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</si>
  <si>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</si>
  <si>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</si>
  <si>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</si>
  <si>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</si>
  <si>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</si>
  <si>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</si>
  <si>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</si>
  <si>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</si>
  <si>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</si>
  <si>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</si>
  <si>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</si>
  <si>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</si>
  <si>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</si>
  <si>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</si>
  <si>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</si>
  <si>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</si>
  <si>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</si>
  <si>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</si>
  <si>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</si>
  <si>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</si>
  <si>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</si>
  <si>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</si>
  <si>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</si>
  <si>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</si>
  <si>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</si>
  <si>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</si>
  <si>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</si>
  <si>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</si>
  <si>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</si>
  <si>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</si>
  <si>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</si>
  <si>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</si>
  <si>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</si>
  <si>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</si>
  <si>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</si>
  <si>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</si>
  <si>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</si>
  <si>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</si>
  <si>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</si>
  <si>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</si>
  <si>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</si>
  <si>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</si>
  <si>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</si>
  <si>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</si>
  <si>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</si>
  <si>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</si>
  <si>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</si>
  <si>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</si>
  <si>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</si>
  <si>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</si>
  <si>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</si>
  <si>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</si>
  <si>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</si>
  <si>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</si>
  <si>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</si>
  <si>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</si>
  <si>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</si>
  <si>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</si>
  <si>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</si>
  <si>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</si>
  <si>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</si>
  <si>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</si>
  <si>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</si>
  <si>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</si>
  <si>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</si>
  <si>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</si>
  <si>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</si>
  <si>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</si>
  <si>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</si>
  <si>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</si>
  <si>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</si>
  <si>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</si>
  <si>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</si>
  <si>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</si>
  <si>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</si>
  <si>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</si>
  <si>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</si>
  <si>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</si>
  <si>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</si>
  <si>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</si>
  <si>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</si>
  <si>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</si>
  <si>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</si>
  <si>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</si>
  <si>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</si>
  <si>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</si>
  <si>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</si>
  <si>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</si>
  <si>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</si>
  <si>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</si>
  <si>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</si>
  <si>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</si>
  <si>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</si>
  <si>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</si>
  <si>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</si>
  <si>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</si>
  <si>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</si>
  <si>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</si>
  <si>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</si>
  <si>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</si>
  <si>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</si>
  <si>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</si>
  <si>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</si>
  <si>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</si>
  <si>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</si>
  <si>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</si>
  <si>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</si>
  <si>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</si>
  <si>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</si>
  <si>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</si>
  <si>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</si>
  <si>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</si>
  <si>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</si>
  <si>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</si>
  <si>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</si>
  <si>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</si>
  <si>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</si>
  <si>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</si>
  <si>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</si>
  <si>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</si>
  <si>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</si>
  <si>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</si>
  <si>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</si>
  <si>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</si>
  <si>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</si>
  <si>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</si>
  <si>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</si>
  <si>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</si>
  <si>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</si>
  <si>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</si>
  <si>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</si>
  <si>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</si>
  <si>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</si>
  <si>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</si>
  <si>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</si>
  <si>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</si>
  <si>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</si>
  <si>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</si>
  <si>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</si>
  <si>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</si>
  <si>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</si>
  <si>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</si>
  <si>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</si>
  <si>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</si>
  <si>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</si>
  <si>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</si>
  <si>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</si>
  <si>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</si>
  <si>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</si>
  <si>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</si>
  <si>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</si>
  <si>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</si>
  <si>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</si>
  <si>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</si>
  <si>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</si>
  <si>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</si>
  <si>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</si>
  <si>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</si>
  <si>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</si>
  <si>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</si>
  <si>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</si>
  <si>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</si>
  <si>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</si>
  <si>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</si>
  <si>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</si>
  <si>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</si>
  <si>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</si>
  <si>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</si>
  <si>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</si>
  <si>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</si>
  <si>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</si>
  <si>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</si>
  <si>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</si>
  <si>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</si>
  <si>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</si>
  <si>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</si>
  <si>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</si>
  <si>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</si>
  <si>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</si>
  <si>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</si>
  <si>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</si>
  <si>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</si>
  <si>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</si>
  <si>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</si>
  <si>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</si>
  <si>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</si>
  <si>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</si>
  <si>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</si>
  <si>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</si>
  <si>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</si>
  <si>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</si>
  <si>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</si>
  <si>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</si>
  <si>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</si>
  <si>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</si>
  <si>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</si>
  <si>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</si>
  <si>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</si>
  <si>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</si>
  <si>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</si>
  <si>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</si>
  <si>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</si>
  <si>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</si>
  <si>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</si>
  <si>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</si>
  <si>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</si>
  <si>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</si>
  <si>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</si>
  <si>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</si>
  <si>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</si>
  <si>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</si>
  <si>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</si>
  <si>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</si>
  <si>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</si>
  <si>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</si>
  <si>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</si>
  <si>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</si>
  <si>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</si>
  <si>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</si>
  <si>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</si>
  <si>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</si>
  <si>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</si>
  <si>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</si>
  <si>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</si>
  <si>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</si>
  <si>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</si>
  <si>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</si>
  <si>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</si>
  <si>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</si>
  <si>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</si>
  <si>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</si>
  <si>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</si>
  <si>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</si>
  <si>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</si>
  <si>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</si>
  <si>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</si>
  <si>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</si>
  <si>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</si>
  <si>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</si>
  <si>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</si>
  <si>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</si>
  <si>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</si>
  <si>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</si>
  <si>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</si>
  <si>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</si>
  <si>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</si>
  <si>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</si>
  <si>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</si>
  <si>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</si>
  <si>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</si>
  <si>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</si>
  <si>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</si>
  <si>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</si>
  <si>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</si>
  <si>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</si>
  <si>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</si>
  <si>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</si>
  <si>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</si>
  <si>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</si>
  <si>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</si>
  <si>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</si>
  <si>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</si>
  <si>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</si>
  <si>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</si>
  <si>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</si>
  <si>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</si>
  <si>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</si>
  <si>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</si>
  <si>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</si>
  <si>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</si>
  <si>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</si>
  <si>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</si>
  <si>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</si>
  <si>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</si>
  <si>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</si>
  <si>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</si>
  <si>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</si>
  <si>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</si>
  <si>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</si>
  <si>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</si>
  <si>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</si>
  <si>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</si>
  <si>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</si>
  <si>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</si>
  <si>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</si>
  <si>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</si>
  <si>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</si>
  <si>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</si>
  <si>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</si>
  <si>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</si>
  <si>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</si>
  <si>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</si>
  <si>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</si>
  <si>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</si>
  <si>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</si>
  <si>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</si>
  <si>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</si>
  <si>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</si>
  <si>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</si>
  <si>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</si>
  <si>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</si>
  <si>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</si>
  <si>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</si>
  <si>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</si>
  <si>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</si>
  <si>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</si>
  <si>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</si>
  <si>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</si>
  <si>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</si>
  <si>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</si>
  <si>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</si>
  <si>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</si>
  <si>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</si>
  <si>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</si>
  <si>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</si>
  <si>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</si>
  <si>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</si>
  <si>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</si>
  <si>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</si>
  <si>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</si>
  <si>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</si>
  <si>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</si>
  <si>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</si>
  <si>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</si>
  <si>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</si>
  <si>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</si>
  <si>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</si>
  <si>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</si>
  <si>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</si>
  <si>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</si>
  <si>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</si>
  <si>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</si>
  <si>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</si>
  <si>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</si>
  <si>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</si>
  <si>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</si>
  <si>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</si>
  <si>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</si>
  <si>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</si>
  <si>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</si>
  <si>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</si>
  <si>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</si>
  <si>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</si>
  <si>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</si>
  <si>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</si>
  <si>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</si>
  <si>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</si>
  <si>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</si>
  <si>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</si>
  <si>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</si>
  <si>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</si>
  <si>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</si>
  <si>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</si>
  <si>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</si>
  <si>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</si>
  <si>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</si>
  <si>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</si>
  <si>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</si>
  <si>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</si>
  <si>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</si>
  <si>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</si>
  <si>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</si>
  <si>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</si>
  <si>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</si>
  <si>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</si>
  <si>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</si>
  <si>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</si>
  <si>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</si>
  <si>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</si>
  <si>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</si>
  <si>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</si>
  <si>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</si>
  <si>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</si>
  <si>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</si>
  <si>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</si>
  <si>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</si>
  <si>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</si>
  <si>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</si>
  <si>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</si>
  <si>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</si>
  <si>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</si>
  <si>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</si>
  <si>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</si>
  <si>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</si>
  <si>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</si>
  <si>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</si>
  <si>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</si>
  <si>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</si>
  <si>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</si>
  <si>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</si>
  <si>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</si>
  <si>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</si>
  <si>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</si>
  <si>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</si>
  <si>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</si>
  <si>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</si>
  <si>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</si>
  <si>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</si>
  <si>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</si>
  <si>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</si>
  <si>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</si>
  <si>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</si>
  <si>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</si>
  <si>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</si>
  <si>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</si>
  <si>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</si>
  <si>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</si>
  <si>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</si>
  <si>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</si>
  <si>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</si>
  <si>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</si>
  <si>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</si>
  <si>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</si>
  <si>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</si>
  <si>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</si>
  <si>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</si>
  <si>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</si>
  <si>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</si>
  <si>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</si>
  <si>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</si>
  <si>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</si>
  <si>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</si>
  <si>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</si>
  <si>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</si>
  <si>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</si>
  <si>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</si>
  <si>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</si>
  <si>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</si>
  <si>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</si>
  <si>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</si>
  <si>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</si>
  <si>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</si>
  <si>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</si>
  <si>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</si>
  <si>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</si>
  <si>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</si>
  <si>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</si>
  <si>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</si>
  <si>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</si>
  <si>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</si>
  <si>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</si>
  <si>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</si>
  <si>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</si>
  <si>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</si>
  <si>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</si>
  <si>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</si>
  <si>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</si>
  <si>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</si>
  <si>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</si>
  <si>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</si>
  <si>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</si>
  <si>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</si>
  <si>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</si>
  <si>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</si>
  <si>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</si>
  <si>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</si>
  <si>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</si>
  <si>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</si>
  <si>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</si>
  <si>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</si>
  <si>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</si>
  <si>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</si>
  <si>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</si>
  <si>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</si>
  <si>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</si>
  <si>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</si>
  <si>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</si>
  <si>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</si>
  <si>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</si>
  <si>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</si>
  <si>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</si>
  <si>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</si>
  <si>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</si>
  <si>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</si>
  <si>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</si>
  <si>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</si>
  <si>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</si>
  <si>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</si>
  <si>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</si>
  <si>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</si>
  <si>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</si>
  <si>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</si>
  <si>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</si>
  <si>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</si>
  <si>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</si>
  <si>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</si>
  <si>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</si>
  <si>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</si>
  <si>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</si>
  <si>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</si>
  <si>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</si>
  <si>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</si>
  <si>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</si>
  <si>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</si>
  <si>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</si>
  <si>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</si>
  <si>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</si>
  <si>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</si>
  <si>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</si>
  <si>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</si>
  <si>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</si>
  <si>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</si>
  <si>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</si>
  <si>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</si>
  <si>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</si>
  <si>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</si>
  <si>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</si>
  <si>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</si>
  <si>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</si>
  <si>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</si>
  <si>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</si>
  <si>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</si>
  <si>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</si>
  <si>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</si>
  <si>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</si>
  <si>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</si>
  <si>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</si>
  <si>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</si>
  <si>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</si>
  <si>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</si>
  <si>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</si>
  <si>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</si>
  <si>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</si>
  <si>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</si>
  <si>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</si>
  <si>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</si>
  <si>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</si>
  <si>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</si>
  <si>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</si>
  <si>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</si>
  <si>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</si>
  <si>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</si>
  <si>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</si>
  <si>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</si>
  <si>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</si>
  <si>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</si>
  <si>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</si>
  <si>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</si>
  <si>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</si>
  <si>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</si>
  <si>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</si>
  <si>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</si>
  <si>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</si>
  <si>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</si>
  <si>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</si>
  <si>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</si>
  <si>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</si>
  <si>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</si>
  <si>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</si>
  <si>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</si>
  <si>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</si>
  <si>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</si>
  <si>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</si>
  <si>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</si>
  <si>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</si>
  <si>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</si>
  <si>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</si>
  <si>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</si>
  <si>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</si>
  <si>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</si>
  <si>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</si>
  <si>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</si>
  <si>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</si>
  <si>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</si>
  <si>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</si>
  <si>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</si>
  <si>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</si>
  <si>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</si>
  <si>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</si>
  <si>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</si>
  <si>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</si>
  <si>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</si>
  <si>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</si>
  <si>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</si>
  <si>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</si>
  <si>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</si>
  <si>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</si>
  <si>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</si>
  <si>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</si>
  <si>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</si>
  <si>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</si>
  <si>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</si>
  <si>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</si>
  <si>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</si>
  <si>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</si>
  <si>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</si>
  <si>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</si>
  <si>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</si>
  <si>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</si>
  <si>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</si>
  <si>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</si>
  <si>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</si>
  <si>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</si>
  <si>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</si>
  <si>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</si>
  <si>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</si>
  <si>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</si>
  <si>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</si>
  <si>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</si>
  <si>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</si>
  <si>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</si>
  <si>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</si>
  <si>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</si>
  <si>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</si>
  <si>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</si>
  <si>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</si>
  <si>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</si>
  <si>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</si>
  <si>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</si>
  <si>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</si>
  <si>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</si>
  <si>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</si>
  <si>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</si>
  <si>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</si>
  <si>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</si>
  <si>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</si>
  <si>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</si>
  <si>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</si>
  <si>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</si>
  <si>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</si>
  <si>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</si>
  <si>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</si>
  <si>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</si>
  <si>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</si>
  <si>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</si>
  <si>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</si>
  <si>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</si>
  <si>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</si>
  <si>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</si>
  <si>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</si>
  <si>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</si>
  <si>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</si>
  <si>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</si>
  <si>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</si>
  <si>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</si>
  <si>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</si>
  <si>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</si>
  <si>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</si>
  <si>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</si>
  <si>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</si>
  <si>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</si>
  <si>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</si>
  <si>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</si>
  <si>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</si>
  <si>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</si>
  <si>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</si>
  <si>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</si>
  <si>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</si>
  <si>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</si>
  <si>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</si>
  <si>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</si>
  <si>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</si>
  <si>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</si>
  <si>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</si>
  <si>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</si>
  <si>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</si>
  <si>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</si>
  <si>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</si>
  <si>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</si>
  <si>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</si>
  <si>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</si>
  <si>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</si>
  <si>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</si>
  <si>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</si>
  <si>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</si>
  <si>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</si>
  <si>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</si>
  <si>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</si>
  <si>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</si>
  <si>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</si>
  <si>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</si>
  <si>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</si>
  <si>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</si>
  <si>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</si>
  <si>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</si>
  <si>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</si>
  <si>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</si>
  <si>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</si>
  <si>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</si>
  <si>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</si>
  <si>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</si>
  <si>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</si>
  <si>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</si>
  <si>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</si>
  <si>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</si>
  <si>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</si>
  <si>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</si>
  <si>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</si>
  <si>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</si>
  <si>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</si>
  <si>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</si>
  <si>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</si>
  <si>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</si>
  <si>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</si>
  <si>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</si>
  <si>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</si>
  <si>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</si>
  <si>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</si>
  <si>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</si>
  <si>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</si>
  <si>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</si>
  <si>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</si>
  <si>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</si>
  <si>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</si>
  <si>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</si>
  <si>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</si>
  <si>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</si>
  <si>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</si>
  <si>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</si>
  <si>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</si>
  <si>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</si>
  <si>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</si>
  <si>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</si>
  <si>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</si>
  <si>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</si>
  <si>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</si>
  <si>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</si>
  <si>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</si>
  <si>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</si>
  <si>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</si>
  <si>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</si>
  <si>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</si>
  <si>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</si>
  <si>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</si>
  <si>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</si>
  <si>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</si>
  <si>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</si>
  <si>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</si>
  <si>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</si>
  <si>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</si>
  <si>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</si>
  <si>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</si>
  <si>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</si>
  <si>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</si>
  <si>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</si>
  <si>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</si>
  <si>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</si>
  <si>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</si>
  <si>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</si>
  <si>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</si>
  <si>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</si>
  <si>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</si>
  <si>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</si>
  <si>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</si>
  <si>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</si>
  <si>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</si>
  <si>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</si>
  <si>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</si>
  <si>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</si>
  <si>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</si>
  <si>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</si>
  <si>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</si>
  <si>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</si>
  <si>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</si>
  <si>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</si>
  <si>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</si>
  <si>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</si>
  <si>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</si>
  <si>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</si>
  <si>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</si>
  <si>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</si>
  <si>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</si>
  <si>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</si>
  <si>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</si>
  <si>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</si>
  <si>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</si>
  <si>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</si>
  <si>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</si>
  <si>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</si>
  <si>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</si>
  <si>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</si>
  <si>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</si>
  <si>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</si>
  <si>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</si>
  <si>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</si>
  <si>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</si>
  <si>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</si>
  <si>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</si>
  <si>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</si>
  <si>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</si>
  <si>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</si>
  <si>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</si>
  <si>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</si>
  <si>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</si>
  <si>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</si>
  <si>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</si>
  <si>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</si>
  <si>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</si>
  <si>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</si>
  <si>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</si>
  <si>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</si>
  <si>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</si>
  <si>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</si>
  <si>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</si>
  <si>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</si>
  <si>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</si>
  <si>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</si>
  <si>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</si>
  <si>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</si>
  <si>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</si>
  <si>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</si>
  <si>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</si>
  <si>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</si>
  <si>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</si>
  <si>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</si>
  <si>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</si>
  <si>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</si>
  <si>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</si>
  <si>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</si>
  <si>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</si>
  <si>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</si>
  <si>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</si>
  <si>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</si>
  <si>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</si>
  <si>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</si>
  <si>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</si>
  <si>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</si>
  <si>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</si>
  <si>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</si>
  <si>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</si>
  <si>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</si>
  <si>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</si>
  <si>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</si>
  <si>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</si>
  <si>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</si>
  <si>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</si>
  <si>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</si>
  <si>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</si>
  <si>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</si>
  <si>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</si>
  <si>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</si>
  <si>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</si>
  <si>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</si>
  <si>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</si>
  <si>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</si>
  <si>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</si>
  <si>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</si>
  <si>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</si>
  <si>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</si>
  <si>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</si>
  <si>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</si>
  <si>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</si>
  <si>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</si>
  <si>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</si>
  <si>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</si>
  <si>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</si>
  <si>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</si>
  <si>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</si>
  <si>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</si>
  <si>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</si>
  <si>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</si>
  <si>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</si>
  <si>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</si>
  <si>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</si>
  <si>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</si>
  <si>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</si>
  <si>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</si>
  <si>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</si>
  <si>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</si>
  <si>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</si>
  <si>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</si>
  <si>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</si>
  <si>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</si>
  <si>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</si>
  <si>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</si>
  <si>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</si>
  <si>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</si>
  <si>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</si>
  <si>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</si>
  <si>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</si>
  <si>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</si>
  <si>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</si>
  <si>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</si>
  <si>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</si>
  <si>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</si>
  <si>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</si>
  <si>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</si>
  <si>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</si>
  <si>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</si>
  <si>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</si>
  <si>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</si>
  <si>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</si>
  <si>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</si>
  <si>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</si>
  <si>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</si>
  <si>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</si>
  <si>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</si>
  <si>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</si>
  <si>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</si>
  <si>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</si>
  <si>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</si>
  <si>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</si>
  <si>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</si>
  <si>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</si>
  <si>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</si>
  <si>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</si>
  <si>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</si>
  <si>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</si>
  <si>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</si>
  <si>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</si>
  <si>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</si>
  <si>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</si>
  <si>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</si>
  <si>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</si>
  <si>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</si>
  <si>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</si>
  <si>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</si>
  <si>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</si>
  <si>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</si>
  <si>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</si>
  <si>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</si>
  <si>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</si>
  <si>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</si>
  <si>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</si>
  <si>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</si>
  <si>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</si>
  <si>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</si>
  <si>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</si>
  <si>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</si>
  <si>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</si>
  <si>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</si>
  <si>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</si>
  <si>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</si>
  <si>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</si>
  <si>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</si>
  <si>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</si>
  <si>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</si>
  <si>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</si>
  <si>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</si>
  <si>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</si>
  <si>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</si>
  <si>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</si>
  <si>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</si>
  <si>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</si>
  <si>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</si>
  <si>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</si>
  <si>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</si>
  <si>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</si>
  <si>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</si>
  <si>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</si>
  <si>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</si>
  <si>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</si>
  <si>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</si>
  <si>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</si>
  <si>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</si>
  <si>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</si>
  <si>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</si>
  <si>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</si>
  <si>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</si>
  <si>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</si>
  <si>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</si>
  <si>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</si>
  <si>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</si>
  <si>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</si>
  <si>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</si>
  <si>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</si>
  <si>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</si>
  <si>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</si>
  <si>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</si>
  <si>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</si>
  <si>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</si>
  <si>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</si>
  <si>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</si>
  <si>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</si>
  <si>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</si>
  <si>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</si>
  <si>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</si>
  <si>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</si>
  <si>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</si>
  <si>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</si>
  <si>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</si>
  <si>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</si>
  <si>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</si>
  <si>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</si>
  <si>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</si>
  <si>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</si>
  <si>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</si>
  <si>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</si>
  <si>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</si>
  <si>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</si>
  <si>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</si>
  <si>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</si>
  <si>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</si>
  <si>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</si>
  <si>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</si>
  <si>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</si>
  <si>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</si>
  <si>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</si>
  <si>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</si>
  <si>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</si>
  <si>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</si>
  <si>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</si>
  <si>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</si>
  <si>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</si>
  <si>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</si>
  <si>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</si>
  <si>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</si>
  <si>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</si>
  <si>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</si>
  <si>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</si>
  <si>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</si>
  <si>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</si>
  <si>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</si>
  <si>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</si>
  <si>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</si>
  <si>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</si>
  <si>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</si>
  <si>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</si>
  <si>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</si>
  <si>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</si>
  <si>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</si>
  <si>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</si>
  <si>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</si>
  <si>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</si>
  <si>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</si>
  <si>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</si>
  <si>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</si>
  <si>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</si>
  <si>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</si>
  <si>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</si>
  <si>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</si>
  <si>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</si>
  <si>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</si>
  <si>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</si>
  <si>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</si>
  <si>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</si>
  <si>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</si>
  <si>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</si>
  <si>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</si>
  <si>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</si>
  <si>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</si>
  <si>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</si>
  <si>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</si>
  <si>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</si>
  <si>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</si>
  <si>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</si>
  <si>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</si>
  <si>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</si>
  <si>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</si>
  <si>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</si>
  <si>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</si>
  <si>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</si>
  <si>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</si>
  <si>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</si>
  <si>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</si>
  <si>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</si>
  <si>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</si>
  <si>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</si>
  <si>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</si>
  <si>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</si>
  <si>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</si>
  <si>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</si>
  <si>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</si>
  <si>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</si>
  <si>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</si>
  <si>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</si>
  <si>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</si>
  <si>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</si>
  <si>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</si>
  <si>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</si>
  <si>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</si>
  <si>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</si>
  <si>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</si>
  <si>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</si>
  <si>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</si>
  <si>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</si>
  <si>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</si>
  <si>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</si>
  <si>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</si>
  <si>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</si>
  <si>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</si>
  <si>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</si>
  <si>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</si>
  <si>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</si>
  <si>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</si>
  <si>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</si>
  <si>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</si>
  <si>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</si>
  <si>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</si>
  <si>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</si>
  <si>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</si>
  <si>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</si>
  <si>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</si>
  <si>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</si>
  <si>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</si>
  <si>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</si>
  <si>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</si>
  <si>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</si>
  <si>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</si>
  <si>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</si>
  <si>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</si>
  <si>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</si>
  <si>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</si>
  <si>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</si>
  <si>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</si>
  <si>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</si>
  <si>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</si>
  <si>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</si>
  <si>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</si>
  <si>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</si>
  <si>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</si>
  <si>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</si>
  <si>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</si>
  <si>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</si>
  <si>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</si>
  <si>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</si>
  <si>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</si>
  <si>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</si>
  <si>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</si>
  <si>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</si>
  <si>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</si>
  <si>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</si>
  <si>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</si>
  <si>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</si>
  <si>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</si>
  <si>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</si>
  <si>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</si>
  <si>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</si>
  <si>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</si>
  <si>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</si>
  <si>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</si>
  <si>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</si>
  <si>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</si>
  <si>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</si>
  <si>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</si>
  <si>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</si>
  <si>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</si>
  <si>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</si>
  <si>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</si>
  <si>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</si>
  <si>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</si>
  <si>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</si>
  <si>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</si>
  <si>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</si>
  <si>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</si>
  <si>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</si>
  <si>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</si>
  <si>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</si>
  <si>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</si>
  <si>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</si>
  <si>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</si>
  <si>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</si>
  <si>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</si>
  <si>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</si>
  <si>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</si>
  <si>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</si>
  <si>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</si>
  <si>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</si>
  <si>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</si>
  <si>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</si>
  <si>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</si>
  <si>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</si>
  <si>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</si>
  <si>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</si>
  <si>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</si>
  <si>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</si>
  <si>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</si>
  <si>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</si>
  <si>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</si>
  <si>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</si>
  <si>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</si>
  <si>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</si>
  <si>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</si>
  <si>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</si>
  <si>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</si>
  <si>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</si>
  <si>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</si>
  <si>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</si>
  <si>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</si>
  <si>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</si>
  <si>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</si>
  <si>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</si>
  <si>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</si>
  <si>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</si>
  <si>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</si>
  <si>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</si>
  <si>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</si>
  <si>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</si>
  <si>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</si>
  <si>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</si>
  <si>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</si>
  <si>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</si>
  <si>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</si>
  <si>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</si>
  <si>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</si>
  <si>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</si>
  <si>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</si>
  <si>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</si>
  <si>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</si>
  <si>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</si>
  <si>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</si>
  <si>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</si>
  <si>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</si>
  <si>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</si>
  <si>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</si>
  <si>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</si>
  <si>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</si>
  <si>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</si>
  <si>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</si>
  <si>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</si>
  <si>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</si>
  <si>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</si>
  <si>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</si>
  <si>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</si>
  <si>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</si>
  <si>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</si>
  <si>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</si>
  <si>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</si>
  <si>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</si>
  <si>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</si>
  <si>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</si>
  <si>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</si>
  <si>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</si>
  <si>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</si>
  <si>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</si>
  <si>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</si>
  <si>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</si>
  <si>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</si>
  <si>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</si>
  <si>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</si>
  <si>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</si>
  <si>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</si>
  <si>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</si>
  <si>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</si>
  <si>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</si>
  <si>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</si>
  <si>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</si>
  <si>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</si>
  <si>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</si>
  <si>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</si>
  <si>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</si>
  <si>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</si>
  <si>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</si>
  <si>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</si>
  <si>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</si>
  <si>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</si>
  <si>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</si>
  <si>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</si>
  <si>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</si>
  <si>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</si>
  <si>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</si>
  <si>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</si>
  <si>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</si>
  <si>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</si>
  <si>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</si>
  <si>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</si>
  <si>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</si>
  <si>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</si>
  <si>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</si>
  <si>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</si>
  <si>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</si>
  <si>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</si>
  <si>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</si>
  <si>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</si>
  <si>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</si>
  <si>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</si>
  <si>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</si>
  <si>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</si>
  <si>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</si>
  <si>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</si>
  <si>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</si>
  <si>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</si>
  <si>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</si>
  <si>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</si>
  <si>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</si>
  <si>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</si>
  <si>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</si>
  <si>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</si>
  <si>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</si>
  <si>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</si>
  <si>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</si>
  <si>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</si>
  <si>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</si>
  <si>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</si>
  <si>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</si>
  <si>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</si>
  <si>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</si>
  <si>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</si>
  <si>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</si>
  <si>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</si>
  <si>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</si>
  <si>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</si>
  <si>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</si>
  <si>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</si>
  <si>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</si>
  <si>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</si>
  <si>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</si>
  <si>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</si>
  <si>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</si>
  <si>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</si>
  <si>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</si>
  <si>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</si>
  <si>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</si>
  <si>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</si>
  <si>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</si>
  <si>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</si>
  <si>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</si>
  <si>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</si>
  <si>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</si>
  <si>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</si>
  <si>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</si>
  <si>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</si>
  <si>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</si>
  <si>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</si>
  <si>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</si>
  <si>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</si>
  <si>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</si>
  <si>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</si>
  <si>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</si>
  <si>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</si>
  <si>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</si>
  <si>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</si>
  <si>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</si>
  <si>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</si>
  <si>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</si>
  <si>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</si>
  <si>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</si>
  <si>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</si>
  <si>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</si>
  <si>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</si>
  <si>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</si>
  <si>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</si>
  <si>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</si>
  <si>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</si>
  <si>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</si>
  <si>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</si>
  <si>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</si>
  <si>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</si>
  <si>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</si>
  <si>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</si>
  <si>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</si>
  <si>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</si>
  <si>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</si>
  <si>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</si>
  <si>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</si>
  <si>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</si>
  <si>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</si>
  <si>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</si>
  <si>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</si>
  <si>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</si>
  <si>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</si>
  <si>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</si>
  <si>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</si>
  <si>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</si>
  <si>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</si>
  <si>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</si>
  <si>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</si>
  <si>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</si>
  <si>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</si>
  <si>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</si>
  <si>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</si>
  <si>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</si>
  <si>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</si>
  <si>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</si>
  <si>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</si>
  <si>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</si>
  <si>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</si>
  <si>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</si>
  <si>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</si>
  <si>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</si>
  <si>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</si>
  <si>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</si>
  <si>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</si>
  <si>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</si>
  <si>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</si>
  <si>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</si>
  <si>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</si>
  <si>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</si>
  <si>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</si>
  <si>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</si>
  <si>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</si>
  <si>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</si>
  <si>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</si>
  <si>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</si>
  <si>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</si>
  <si>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</si>
  <si>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</si>
  <si>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</si>
  <si>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</si>
  <si>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</si>
  <si>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</si>
  <si>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</si>
  <si>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</si>
  <si>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</si>
  <si>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</si>
  <si>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</si>
  <si>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</si>
  <si>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</si>
  <si>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</si>
  <si>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</si>
  <si>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</si>
  <si>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</si>
  <si>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</si>
  <si>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</si>
  <si>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</si>
  <si>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</si>
  <si>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</si>
  <si>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</si>
  <si>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</si>
  <si>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</si>
  <si>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</si>
  <si>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</si>
  <si>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</si>
  <si>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</si>
  <si>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</si>
  <si>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</si>
  <si>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</si>
  <si>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</si>
  <si>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</si>
  <si>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</si>
  <si>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</si>
  <si>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</si>
  <si>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</si>
  <si>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</si>
  <si>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</si>
  <si>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</si>
  <si>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</si>
  <si>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</si>
  <si>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</si>
  <si>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</si>
  <si>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</si>
  <si>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</si>
  <si>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</si>
  <si>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</si>
  <si>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</si>
  <si>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</si>
  <si>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</si>
  <si>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</si>
  <si>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</si>
  <si>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</si>
  <si>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</si>
  <si>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</si>
  <si>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</si>
  <si>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</si>
  <si>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</si>
  <si>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</si>
  <si>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</si>
  <si>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</si>
  <si>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</si>
  <si>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</si>
  <si>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</si>
  <si>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</si>
  <si>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</si>
  <si>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</si>
  <si>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</si>
  <si>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</si>
  <si>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</si>
  <si>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</si>
  <si>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</si>
  <si>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</si>
  <si>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</si>
  <si>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</si>
  <si>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</si>
  <si>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</si>
  <si>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</si>
  <si>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</si>
  <si>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</si>
  <si>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</si>
  <si>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</si>
  <si>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</si>
  <si>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</si>
  <si>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</si>
  <si>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</si>
  <si>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</si>
  <si>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</si>
  <si>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</si>
  <si>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</si>
  <si>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</si>
  <si>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</si>
  <si>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</si>
  <si>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</si>
  <si>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</si>
  <si>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</si>
  <si>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</si>
  <si>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</si>
  <si>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</si>
  <si>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</si>
  <si>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</si>
  <si>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</si>
  <si>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</si>
  <si>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</si>
  <si>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</si>
  <si>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</si>
  <si>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</si>
  <si>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</si>
  <si>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</si>
  <si>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</si>
  <si>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</si>
  <si>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</si>
  <si>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</si>
  <si>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</si>
  <si>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</si>
  <si>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</si>
  <si>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</si>
  <si>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</si>
  <si>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</si>
  <si>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</si>
  <si>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</si>
  <si>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</si>
  <si>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</si>
  <si>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</si>
  <si>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</si>
  <si>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</si>
  <si>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</si>
  <si>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</si>
  <si>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</si>
  <si>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</si>
  <si>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</si>
  <si>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</si>
  <si>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</si>
  <si>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</si>
  <si>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</si>
  <si>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</si>
  <si>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</si>
  <si>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</si>
  <si>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</si>
  <si>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</si>
  <si>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</si>
  <si>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</si>
  <si>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</si>
  <si>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</si>
  <si>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</si>
  <si>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</si>
  <si>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</si>
  <si>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</si>
  <si>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</si>
  <si>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</si>
  <si>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</si>
  <si>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</si>
  <si>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</si>
  <si>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</si>
  <si>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</si>
  <si>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</si>
  <si>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</si>
  <si>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</si>
  <si>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</si>
  <si>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</si>
  <si>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</si>
  <si>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</si>
  <si>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</si>
  <si>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</si>
  <si>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</si>
  <si>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</si>
  <si>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</si>
  <si>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</si>
  <si>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</si>
  <si>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</si>
  <si>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</si>
  <si>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</si>
  <si>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</si>
  <si>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</si>
  <si>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</si>
  <si>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</si>
  <si>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</si>
  <si>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</si>
  <si>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</si>
  <si>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</si>
  <si>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</si>
  <si>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</si>
  <si>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</si>
  <si>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</si>
  <si>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</si>
  <si>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</si>
  <si>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</si>
  <si>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</si>
  <si>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</si>
  <si>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</si>
  <si>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</si>
  <si>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</si>
  <si>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</si>
  <si>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</si>
  <si>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</si>
  <si>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Regal Beloit Corporation</t>
  </si>
  <si>
    <t>DUNS</t>
  </si>
  <si>
    <t>00-611-1751</t>
  </si>
  <si>
    <t>200 State Street, Beloit, WI, 53511-6254</t>
  </si>
  <si>
    <t>Gideon Luginbuhl</t>
  </si>
  <si>
    <t>gideon.luginbuhl@regalbeloit.com</t>
  </si>
  <si>
    <t>1.937.669.1054</t>
  </si>
  <si>
    <t>Materials Compliance Manager</t>
  </si>
  <si>
    <t>CID001105 &amp; CID001898 are known to source tin from the covered countries. Both are conformant to CFSI assessment protocol for conflict-free sourcing.</t>
  </si>
  <si>
    <t>Due diligence processes are on going.</t>
  </si>
  <si>
    <t>Included in the CMRT are the SORs we are able to validate as legitimate smellters or refiners.</t>
  </si>
  <si>
    <t>www.regalbeloit.com/-/media/Files/Literature/Conflict-Minerals-Policy-2013-Mar-20.pdf</t>
  </si>
  <si>
    <t>1323570 CH</t>
  </si>
  <si>
    <t xml:space="preserve">1323572 CH </t>
  </si>
  <si>
    <t xml:space="preserve">1323580 CH </t>
  </si>
  <si>
    <t xml:space="preserve">1333587 CH </t>
  </si>
  <si>
    <t xml:space="preserve">1333595 CH </t>
  </si>
  <si>
    <t xml:space="preserve">1353704 CH </t>
  </si>
  <si>
    <t xml:space="preserve">1353705 CH </t>
  </si>
  <si>
    <t xml:space="preserve">1353706 CH </t>
  </si>
  <si>
    <t>1506 SC</t>
  </si>
  <si>
    <t xml:space="preserve">214 SP </t>
  </si>
  <si>
    <t>621 RZ 05</t>
  </si>
  <si>
    <t xml:space="preserve">621 RZ 06 </t>
  </si>
  <si>
    <t xml:space="preserve">621 RZ 09 </t>
  </si>
  <si>
    <t xml:space="preserve">621 RZ 14 </t>
  </si>
  <si>
    <t xml:space="preserve">621 RZ 25 </t>
  </si>
  <si>
    <t xml:space="preserve">671 GP 08 </t>
  </si>
  <si>
    <t>671 GP 10 3760</t>
  </si>
  <si>
    <t>671 RZ 10 KT43 KT44 PSB RS10A</t>
  </si>
  <si>
    <t xml:space="preserve">6CC30A1SQ </t>
  </si>
  <si>
    <t xml:space="preserve">6CC30A2SQ </t>
  </si>
  <si>
    <t xml:space="preserve">6CC30A3SQ </t>
  </si>
  <si>
    <t xml:space="preserve">6F200A3BE </t>
  </si>
  <si>
    <t xml:space="preserve">6F30A2B </t>
  </si>
  <si>
    <t xml:space="preserve">6F30A3B </t>
  </si>
  <si>
    <t xml:space="preserve">6F60A3B </t>
  </si>
  <si>
    <t xml:space="preserve">6J200A3B </t>
  </si>
  <si>
    <t xml:space="preserve">6M30A1SQ </t>
  </si>
  <si>
    <t xml:space="preserve">6M30A2SQ </t>
  </si>
  <si>
    <t>6M30A3B</t>
  </si>
  <si>
    <t xml:space="preserve">6R30A2B </t>
  </si>
  <si>
    <t xml:space="preserve">6T200A3B </t>
  </si>
  <si>
    <t xml:space="preserve">985 GP 03 </t>
  </si>
  <si>
    <t xml:space="preserve">EPBAD45 </t>
  </si>
  <si>
    <t xml:space="preserve">F200A3BE </t>
  </si>
  <si>
    <t xml:space="preserve">F30A1B </t>
  </si>
  <si>
    <t xml:space="preserve">F30A3B </t>
  </si>
  <si>
    <t xml:space="preserve">F60A3B </t>
  </si>
  <si>
    <t xml:space="preserve">FPB23570 CH </t>
  </si>
  <si>
    <t xml:space="preserve">R6F100A3B </t>
  </si>
  <si>
    <t xml:space="preserve">R6J100A3B </t>
  </si>
  <si>
    <t>R6J60A3B</t>
  </si>
  <si>
    <t xml:space="preserve">RF100A3B </t>
  </si>
  <si>
    <t>RF30A3B</t>
  </si>
  <si>
    <t xml:space="preserve">RF400A3B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</si>
</sst>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0" fillId="0" borderId="10" xfId="0" applyBorder="1" applyAlignment="1" applyProtection="1">
      <alignment horizontal="left" wrapText="1"/>
      <protection locked="0"/>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1" fillId="2" borderId="53" xfId="0" applyNumberFormat="1" applyFont="1" applyFill="1" applyBorder="1" applyAlignment="1" applyProtection="1">
      <alignment horizontal="left" vertical="center" wrapText="1"/>
      <protection locked="0"/>
    </xf>
    <xf numFmtId="0" fontId="11" fillId="2" borderId="1" xfId="0" applyNumberFormat="1" applyFont="1" applyFill="1" applyBorder="1" applyAlignment="1" applyProtection="1">
      <alignment horizontal="left" vertical="center" wrapText="1"/>
      <protection locked="0"/>
    </xf>
    <xf numFmtId="0" fontId="11" fillId="2" borderId="28" xfId="0" applyNumberFormat="1"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3"/>
      <c r="B2" s="38" t="s">
        <v>1294</v>
      </c>
      <c r="C2" s="36"/>
      <c r="D2" s="241"/>
      <c r="E2" s="3"/>
      <c r="F2" s="36"/>
      <c r="G2" s="34"/>
    </row>
    <row r="3" spans="1:7">
      <c r="A3" s="333"/>
      <c r="B3" s="5" t="s">
        <v>1283</v>
      </c>
      <c r="C3" s="6"/>
      <c r="D3" s="242"/>
      <c r="E3" s="3"/>
      <c r="F3" s="6"/>
      <c r="G3" s="34"/>
    </row>
    <row r="4" spans="1:7" ht="15.75">
      <c r="A4" s="333"/>
      <c r="B4" s="41" t="s">
        <v>1296</v>
      </c>
      <c r="C4" s="7"/>
      <c r="D4" s="243"/>
      <c r="E4" s="3"/>
      <c r="F4" s="7"/>
      <c r="G4" s="34"/>
    </row>
    <row r="5" spans="1:7">
      <c r="A5" s="333"/>
      <c r="B5" s="40" t="s">
        <v>1531</v>
      </c>
      <c r="C5" s="4"/>
      <c r="D5" s="244"/>
      <c r="E5" s="3"/>
      <c r="F5" s="4"/>
      <c r="G5" s="34"/>
    </row>
    <row r="6" spans="1:7">
      <c r="A6" s="333"/>
      <c r="B6" s="8"/>
      <c r="C6" s="8"/>
      <c r="D6" s="245"/>
      <c r="E6" s="8"/>
      <c r="F6" s="8"/>
      <c r="G6" s="34"/>
    </row>
    <row r="7" spans="1:7">
      <c r="A7" s="333"/>
      <c r="B7" s="8"/>
      <c r="C7" s="8"/>
      <c r="D7" s="245"/>
      <c r="E7" s="8"/>
      <c r="F7" s="8"/>
      <c r="G7" s="34"/>
    </row>
    <row r="8" spans="1:7">
      <c r="A8" s="333"/>
      <c r="B8" s="8"/>
      <c r="C8" s="8"/>
      <c r="D8" s="245"/>
      <c r="E8" s="8"/>
      <c r="F8" s="8"/>
      <c r="G8" s="34"/>
    </row>
    <row r="9" spans="1:7">
      <c r="A9" s="333"/>
      <c r="B9" s="336" t="s">
        <v>1297</v>
      </c>
      <c r="C9" s="336"/>
      <c r="D9" s="336"/>
      <c r="E9" s="336"/>
      <c r="F9" s="336"/>
      <c r="G9" s="34"/>
    </row>
    <row r="10" spans="1:7" ht="27" customHeight="1">
      <c r="A10" s="333"/>
      <c r="B10" s="337" t="s">
        <v>720</v>
      </c>
      <c r="C10" s="337"/>
      <c r="D10" s="337"/>
      <c r="E10" s="337"/>
      <c r="F10" s="337"/>
      <c r="G10" s="34"/>
    </row>
    <row r="11" spans="1:7" ht="27" customHeight="1">
      <c r="A11" s="333"/>
      <c r="B11" s="338"/>
      <c r="C11" s="338"/>
      <c r="D11" s="338"/>
      <c r="E11" s="338"/>
      <c r="F11" s="338"/>
      <c r="G11" s="34"/>
    </row>
    <row r="12" spans="1:7" ht="16.5">
      <c r="A12" s="333"/>
      <c r="B12" s="42" t="s">
        <v>1295</v>
      </c>
      <c r="C12" s="43" t="s">
        <v>1298</v>
      </c>
      <c r="D12" s="246" t="s">
        <v>1299</v>
      </c>
      <c r="E12" s="43" t="s">
        <v>993</v>
      </c>
      <c r="F12" s="43" t="s">
        <v>994</v>
      </c>
      <c r="G12" s="34"/>
    </row>
    <row r="13" spans="1:7" ht="33.75">
      <c r="A13" s="333"/>
      <c r="B13" s="2">
        <v>1</v>
      </c>
      <c r="C13" s="37" t="s">
        <v>1606</v>
      </c>
      <c r="D13" s="39" t="s">
        <v>1333</v>
      </c>
      <c r="E13" s="217" t="s">
        <v>1300</v>
      </c>
      <c r="F13" s="217"/>
      <c r="G13" s="34"/>
    </row>
    <row r="14" spans="1:7" ht="33.75">
      <c r="A14" s="333"/>
      <c r="B14" s="2">
        <v>2</v>
      </c>
      <c r="C14" s="37" t="s">
        <v>1606</v>
      </c>
      <c r="D14" s="39" t="s">
        <v>1515</v>
      </c>
      <c r="E14" s="217" t="s">
        <v>818</v>
      </c>
      <c r="F14" s="217" t="s">
        <v>819</v>
      </c>
      <c r="G14" s="34"/>
    </row>
    <row r="15" spans="1:7" ht="88.9" customHeight="1">
      <c r="A15" s="333"/>
      <c r="B15" s="339">
        <v>2.0099999999999998</v>
      </c>
      <c r="C15" s="330" t="s">
        <v>1606</v>
      </c>
      <c r="D15" s="342" t="s">
        <v>3307</v>
      </c>
      <c r="E15" s="218" t="s">
        <v>995</v>
      </c>
      <c r="F15" s="218" t="s">
        <v>998</v>
      </c>
      <c r="G15" s="34"/>
    </row>
    <row r="16" spans="1:7" ht="99" customHeight="1">
      <c r="A16" s="333"/>
      <c r="B16" s="340"/>
      <c r="C16" s="331"/>
      <c r="D16" s="343"/>
      <c r="E16" s="219"/>
      <c r="F16" s="219" t="s">
        <v>996</v>
      </c>
      <c r="G16" s="34"/>
    </row>
    <row r="17" spans="1:7" ht="63" customHeight="1">
      <c r="A17" s="333"/>
      <c r="B17" s="341"/>
      <c r="C17" s="332"/>
      <c r="D17" s="344"/>
      <c r="E17" s="37"/>
      <c r="F17" s="37" t="s">
        <v>997</v>
      </c>
      <c r="G17" s="34"/>
    </row>
    <row r="18" spans="1:7" ht="117" customHeight="1">
      <c r="A18" s="333"/>
      <c r="B18" s="339">
        <v>2.02</v>
      </c>
      <c r="C18" s="330" t="s">
        <v>1606</v>
      </c>
      <c r="D18" s="342" t="s">
        <v>3308</v>
      </c>
      <c r="E18" s="218" t="s">
        <v>721</v>
      </c>
      <c r="F18" s="218" t="s">
        <v>812</v>
      </c>
      <c r="G18" s="34"/>
    </row>
    <row r="19" spans="1:7" ht="70.900000000000006" customHeight="1">
      <c r="A19" s="333"/>
      <c r="B19" s="340"/>
      <c r="C19" s="331"/>
      <c r="D19" s="343"/>
      <c r="E19" s="219" t="s">
        <v>817</v>
      </c>
      <c r="F19" s="219" t="s">
        <v>722</v>
      </c>
      <c r="G19" s="34"/>
    </row>
    <row r="20" spans="1:7" ht="90.75" customHeight="1">
      <c r="A20" s="333"/>
      <c r="B20" s="340"/>
      <c r="C20" s="331"/>
      <c r="D20" s="343"/>
      <c r="E20" s="219"/>
      <c r="F20" s="219" t="s">
        <v>1000</v>
      </c>
      <c r="G20" s="34"/>
    </row>
    <row r="21" spans="1:7" ht="74.25" customHeight="1">
      <c r="A21" s="333"/>
      <c r="B21" s="341"/>
      <c r="C21" s="332"/>
      <c r="D21" s="344"/>
      <c r="E21" s="37"/>
      <c r="F21" s="37" t="s">
        <v>999</v>
      </c>
      <c r="G21" s="34"/>
    </row>
    <row r="22" spans="1:7" ht="90" customHeight="1">
      <c r="A22" s="333"/>
      <c r="B22" s="324">
        <v>2.0299999999999998</v>
      </c>
      <c r="C22" s="324" t="s">
        <v>1258</v>
      </c>
      <c r="D22" s="327" t="s">
        <v>3309</v>
      </c>
      <c r="E22" s="330" t="s">
        <v>719</v>
      </c>
      <c r="F22" s="218" t="s">
        <v>745</v>
      </c>
      <c r="G22" s="34"/>
    </row>
    <row r="23" spans="1:7" ht="109.5" customHeight="1">
      <c r="A23" s="333"/>
      <c r="B23" s="325"/>
      <c r="C23" s="325"/>
      <c r="D23" s="328"/>
      <c r="E23" s="331"/>
      <c r="F23" s="219" t="s">
        <v>1259</v>
      </c>
      <c r="G23" s="34"/>
    </row>
    <row r="24" spans="1:7" ht="74.25" customHeight="1">
      <c r="A24" s="333"/>
      <c r="B24" s="326"/>
      <c r="C24" s="326"/>
      <c r="D24" s="329"/>
      <c r="E24" s="332"/>
      <c r="F24" s="37" t="s">
        <v>718</v>
      </c>
      <c r="G24" s="34"/>
    </row>
    <row r="25" spans="1:7" ht="72" customHeight="1">
      <c r="A25" s="333"/>
      <c r="B25" s="2" t="s">
        <v>743</v>
      </c>
      <c r="C25" s="37" t="s">
        <v>744</v>
      </c>
      <c r="D25" s="39" t="s">
        <v>3310</v>
      </c>
      <c r="E25" s="37" t="s">
        <v>3303</v>
      </c>
      <c r="F25" s="37" t="s">
        <v>746</v>
      </c>
      <c r="G25" s="34"/>
    </row>
    <row r="26" spans="1:7" ht="97.9" customHeight="1">
      <c r="A26" s="333"/>
      <c r="B26" s="345">
        <v>3</v>
      </c>
      <c r="C26" s="339" t="s">
        <v>82</v>
      </c>
      <c r="D26" s="342" t="s">
        <v>3311</v>
      </c>
      <c r="E26" s="330" t="s">
        <v>0</v>
      </c>
      <c r="F26" s="218" t="s">
        <v>76</v>
      </c>
      <c r="G26" s="34"/>
    </row>
    <row r="27" spans="1:7" ht="90" customHeight="1">
      <c r="A27" s="333"/>
      <c r="B27" s="346"/>
      <c r="C27" s="340"/>
      <c r="D27" s="343"/>
      <c r="E27" s="331"/>
      <c r="F27" s="219" t="s">
        <v>71</v>
      </c>
      <c r="G27" s="34"/>
    </row>
    <row r="28" spans="1:7" ht="19.149999999999999" customHeight="1">
      <c r="A28" s="333"/>
      <c r="B28" s="346"/>
      <c r="C28" s="340"/>
      <c r="D28" s="343"/>
      <c r="E28" s="331"/>
      <c r="F28" s="219" t="s">
        <v>72</v>
      </c>
      <c r="G28" s="34"/>
    </row>
    <row r="29" spans="1:7" ht="74.650000000000006" customHeight="1">
      <c r="A29" s="333"/>
      <c r="B29" s="346"/>
      <c r="C29" s="340"/>
      <c r="D29" s="343"/>
      <c r="E29" s="331"/>
      <c r="F29" s="219" t="s">
        <v>73</v>
      </c>
      <c r="G29" s="34"/>
    </row>
    <row r="30" spans="1:7" ht="62.65" customHeight="1">
      <c r="A30" s="333"/>
      <c r="B30" s="346"/>
      <c r="C30" s="340"/>
      <c r="D30" s="343"/>
      <c r="E30" s="331"/>
      <c r="F30" s="219" t="s">
        <v>74</v>
      </c>
      <c r="G30" s="34"/>
    </row>
    <row r="31" spans="1:7" ht="81" customHeight="1">
      <c r="A31" s="333"/>
      <c r="B31" s="346"/>
      <c r="C31" s="340"/>
      <c r="D31" s="343"/>
      <c r="E31" s="331"/>
      <c r="F31" s="219" t="s">
        <v>75</v>
      </c>
      <c r="G31" s="34"/>
    </row>
    <row r="32" spans="1:7" ht="48.6" customHeight="1">
      <c r="A32" s="333"/>
      <c r="B32" s="346"/>
      <c r="C32" s="340"/>
      <c r="D32" s="343"/>
      <c r="E32" s="331"/>
      <c r="F32" s="219" t="s">
        <v>78</v>
      </c>
      <c r="G32" s="34"/>
    </row>
    <row r="33" spans="1:7" ht="98.65" customHeight="1">
      <c r="A33" s="333"/>
      <c r="B33" s="346"/>
      <c r="C33" s="340"/>
      <c r="D33" s="343"/>
      <c r="E33" s="331"/>
      <c r="F33" s="219" t="s">
        <v>77</v>
      </c>
      <c r="G33" s="34"/>
    </row>
    <row r="34" spans="1:7" ht="88.9" customHeight="1">
      <c r="A34" s="333"/>
      <c r="B34" s="346"/>
      <c r="C34" s="340"/>
      <c r="D34" s="343"/>
      <c r="E34" s="331"/>
      <c r="F34" s="219" t="s">
        <v>79</v>
      </c>
      <c r="G34" s="34"/>
    </row>
    <row r="35" spans="1:7" ht="28.9" customHeight="1">
      <c r="A35" s="333"/>
      <c r="B35" s="346"/>
      <c r="C35" s="340"/>
      <c r="D35" s="343"/>
      <c r="E35" s="331"/>
      <c r="F35" s="219" t="s">
        <v>80</v>
      </c>
      <c r="G35" s="34"/>
    </row>
    <row r="36" spans="1:7" ht="126.75">
      <c r="A36" s="333"/>
      <c r="B36" s="347"/>
      <c r="C36" s="341"/>
      <c r="D36" s="344"/>
      <c r="E36" s="332"/>
      <c r="F36" s="220" t="s">
        <v>81</v>
      </c>
      <c r="G36" s="34"/>
    </row>
    <row r="37" spans="1:7" ht="123.75">
      <c r="A37" s="333"/>
      <c r="B37" s="176">
        <v>3.01</v>
      </c>
      <c r="C37" s="177" t="s">
        <v>82</v>
      </c>
      <c r="D37" s="39" t="s">
        <v>3312</v>
      </c>
      <c r="E37" s="221" t="s">
        <v>1888</v>
      </c>
      <c r="F37" s="222" t="s">
        <v>2032</v>
      </c>
      <c r="G37" s="34"/>
    </row>
    <row r="38" spans="1:7" ht="112.5">
      <c r="A38" s="333"/>
      <c r="B38" s="176">
        <v>3.02</v>
      </c>
      <c r="C38" s="177" t="s">
        <v>1929</v>
      </c>
      <c r="D38" s="39" t="s">
        <v>3313</v>
      </c>
      <c r="E38" s="221" t="s">
        <v>1950</v>
      </c>
      <c r="F38" s="222" t="s">
        <v>2033</v>
      </c>
      <c r="G38" s="34"/>
    </row>
    <row r="39" spans="1:7" ht="101.25">
      <c r="A39" s="333"/>
      <c r="B39" s="194">
        <v>4</v>
      </c>
      <c r="C39" s="193" t="s">
        <v>2256</v>
      </c>
      <c r="D39" s="39" t="s">
        <v>3314</v>
      </c>
      <c r="E39" s="37" t="s">
        <v>3241</v>
      </c>
      <c r="F39" s="37" t="s">
        <v>2257</v>
      </c>
      <c r="G39" s="34"/>
    </row>
    <row r="40" spans="1:7" ht="56.25">
      <c r="A40" s="333"/>
      <c r="B40" s="176">
        <v>4.01</v>
      </c>
      <c r="C40" s="193" t="s">
        <v>2256</v>
      </c>
      <c r="D40" s="39" t="s">
        <v>3316</v>
      </c>
      <c r="E40" s="37" t="s">
        <v>3262</v>
      </c>
      <c r="F40" s="37" t="s">
        <v>3268</v>
      </c>
      <c r="G40" s="34"/>
    </row>
    <row r="41" spans="1:7" ht="56.25">
      <c r="A41" s="333"/>
      <c r="B41" s="176" t="s">
        <v>3301</v>
      </c>
      <c r="C41" s="193" t="s">
        <v>2256</v>
      </c>
      <c r="D41" s="39" t="s">
        <v>3315</v>
      </c>
      <c r="E41" s="37" t="s">
        <v>3304</v>
      </c>
      <c r="F41" s="37" t="s">
        <v>3302</v>
      </c>
      <c r="G41" s="34"/>
    </row>
    <row r="42" spans="1:7" ht="56.25">
      <c r="A42" s="333"/>
      <c r="B42" s="176" t="s">
        <v>3353</v>
      </c>
      <c r="C42" s="193" t="s">
        <v>2256</v>
      </c>
      <c r="D42" s="39" t="s">
        <v>3587</v>
      </c>
      <c r="E42" s="37" t="s">
        <v>3303</v>
      </c>
      <c r="F42" s="37" t="s">
        <v>3354</v>
      </c>
      <c r="G42" s="34"/>
    </row>
    <row r="43" spans="1:7" ht="123.75">
      <c r="A43" s="333"/>
      <c r="B43" s="211">
        <v>4.0999999999999996</v>
      </c>
      <c r="C43" s="193" t="s">
        <v>3586</v>
      </c>
      <c r="D43" s="212">
        <v>42867</v>
      </c>
      <c r="E43" s="223" t="s">
        <v>3589</v>
      </c>
      <c r="F43" s="37" t="s">
        <v>3588</v>
      </c>
      <c r="G43" s="34"/>
    </row>
    <row r="44" spans="1:7" ht="78.75">
      <c r="A44" s="333"/>
      <c r="B44" s="211">
        <v>4.2</v>
      </c>
      <c r="C44" s="193" t="s">
        <v>3586</v>
      </c>
      <c r="D44" s="212">
        <v>42704</v>
      </c>
      <c r="E44" s="223" t="s">
        <v>3904</v>
      </c>
      <c r="F44" s="37" t="s">
        <v>3862</v>
      </c>
      <c r="G44" s="34"/>
    </row>
    <row r="45" spans="1:7" ht="157.5">
      <c r="A45" s="333"/>
      <c r="B45" s="306">
        <v>5</v>
      </c>
      <c r="C45" s="193" t="s">
        <v>3586</v>
      </c>
      <c r="D45" s="212">
        <v>42867</v>
      </c>
      <c r="E45" s="223" t="s">
        <v>14814</v>
      </c>
      <c r="F45" s="37" t="s">
        <v>14289</v>
      </c>
      <c r="G45" s="34"/>
    </row>
    <row r="46" spans="1:7" ht="45">
      <c r="A46" s="333"/>
      <c r="B46" s="211">
        <v>5.01</v>
      </c>
      <c r="C46" s="193" t="s">
        <v>3586</v>
      </c>
      <c r="D46" s="212">
        <v>42907</v>
      </c>
      <c r="E46" s="223" t="s">
        <v>14936</v>
      </c>
      <c r="F46" s="37" t="s">
        <v>14289</v>
      </c>
      <c r="G46" s="34"/>
    </row>
    <row r="47" spans="1:7" ht="67.5">
      <c r="A47" s="333"/>
      <c r="B47" s="211">
        <v>5.0999999999999996</v>
      </c>
      <c r="C47" s="193" t="s">
        <v>3586</v>
      </c>
      <c r="D47" s="212">
        <v>43070</v>
      </c>
      <c r="E47" s="223" t="s">
        <v>15170</v>
      </c>
      <c r="F47" s="37" t="s">
        <v>15171</v>
      </c>
      <c r="G47" s="34"/>
    </row>
    <row r="48" spans="1:7" ht="13.5" thickBot="1">
      <c r="A48" s="334"/>
      <c r="B48" s="335" t="str">
        <f ca="1">OFFSET(L!$C$1,MATCH("General"&amp;"Cpy",L!$A:$A,0)-1,SL,,)</f>
        <v>© 2017 Conflict-Free Sourcing Initiative. All rights reserved.</v>
      </c>
      <c r="C48" s="335"/>
      <c r="D48" s="335"/>
      <c r="E48" s="335"/>
      <c r="F48" s="335"/>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8"/>
      <c r="B1" s="349"/>
      <c r="C1" s="349"/>
      <c r="D1" s="350"/>
    </row>
    <row r="2" spans="1:5" ht="71.099999999999994" customHeight="1">
      <c r="A2" s="91"/>
      <c r="B2" s="172" t="str">
        <f ca="1">OFFSET(L!$C$1,MATCH("Definitions"&amp;ADDRESS(ROW(),COLUMN(),4),L!$A:$A,0)-1,SL,,)</f>
        <v>ITEM</v>
      </c>
      <c r="C2" s="172" t="str">
        <f ca="1">OFFSET(L!$C$1,MATCH("Definitions"&amp;ADDRESS(ROW(),COLUMN(),4),L!$A:$A,0)-1,SL,,)</f>
        <v>DEFINITION</v>
      </c>
      <c r="D2" s="352"/>
      <c r="E2" s="132"/>
    </row>
    <row r="3" spans="1:5" ht="64.150000000000006" customHeight="1">
      <c r="A3" s="91"/>
      <c r="B3" s="78" t="str">
        <f ca="1">OFFSET(L!$C$1,MATCH("Definitions"&amp;ADDRESS(ROW(),COLUMN(),4),L!$A:$A,0)-1,SL,,)</f>
        <v>3TG</v>
      </c>
      <c r="C3" s="78" t="str">
        <f ca="1">OFFSET(L!$C$1,MATCH("Definitions"&amp;ADDRESS(ROW(),COLUMN(),4),L!$A:$A,0)-1,SL,,)</f>
        <v>Tantalum, tin, tungsten, gold</v>
      </c>
      <c r="D3" s="352"/>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2"/>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2"/>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2"/>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2"/>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2"/>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2"/>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2"/>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2"/>
      <c r="E11" s="133" t="s">
        <v>1870</v>
      </c>
    </row>
    <row r="12" spans="1:5" ht="75">
      <c r="A12" s="91"/>
      <c r="B12" s="78" t="str">
        <f ca="1">OFFSET(L!$C$1,MATCH("Definitions"&amp;ADDRESS(ROW(),COLUMN(),4),L!$A:$A,0)-1,SL,,)</f>
        <v>DRC</v>
      </c>
      <c r="C12" s="78" t="str">
        <f ca="1">OFFSET(L!$C$1,MATCH("Definitions"&amp;ADDRESS(ROW(),COLUMN(),4),L!$A:$A,0)-1,SL,,)</f>
        <v>Democratic Republic of Congo</v>
      </c>
      <c r="D12" s="352"/>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2"/>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2"/>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2"/>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2"/>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2"/>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2"/>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2"/>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2"/>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2"/>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2"/>
      <c r="E22" s="133"/>
    </row>
    <row r="23" spans="1:5" ht="15">
      <c r="A23" s="91"/>
      <c r="B23" s="78" t="str">
        <f ca="1">OFFSET(L!$C$1,MATCH("Definitions"&amp;ADDRESS(ROW(),COLUMN(),4),L!$A:$A,0)-1,SL,,)</f>
        <v>OECD</v>
      </c>
      <c r="C23" s="78" t="str">
        <f ca="1">OFFSET(L!$C$1,MATCH("Definitions"&amp;ADDRESS(ROW(),COLUMN(),4),L!$A:$A,0)-1,SL,,)</f>
        <v>Organisation for Economic Co-operation and Development</v>
      </c>
      <c r="D23" s="352"/>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2"/>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2"/>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2"/>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2"/>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2"/>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2"/>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2"/>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2"/>
      <c r="E31" s="133"/>
    </row>
    <row r="32" spans="1:5" ht="15">
      <c r="A32" s="91"/>
      <c r="B32" s="351" t="str">
        <f ca="1">OFFSET(L!$C$1,MATCH("General"&amp;"Cpy",L!$A:$A,0)-1,SL,,)</f>
        <v>© 2017 Conflict-Free Sourcing Initiative. All rights reserved.</v>
      </c>
      <c r="C32" s="351"/>
      <c r="D32" s="352"/>
      <c r="E32" s="133"/>
    </row>
    <row r="33" spans="1:4" ht="13.5" thickBot="1">
      <c r="A33" s="92"/>
      <c r="B33" s="197"/>
      <c r="C33" s="197"/>
      <c r="D33" s="353"/>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workbookViewId="0">
      <selection activeCell="D14" sqref="D14:J14"/>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3"/>
      <c r="B1" s="374"/>
      <c r="C1" s="374"/>
      <c r="D1" s="374"/>
      <c r="E1" s="374"/>
      <c r="F1" s="374"/>
      <c r="G1" s="374"/>
      <c r="H1" s="374"/>
      <c r="I1" s="374"/>
      <c r="J1" s="374"/>
      <c r="K1" s="375"/>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6" t="str">
        <f ca="1">OFFSET(L!$C$1,MATCH("Declaration"&amp;ADDRESS(ROW(),COLUMN(),4),L!$A:$A,0)-1,SL,,)</f>
        <v>Conflict Minerals Reporting Template (CMRT)</v>
      </c>
      <c r="E2" s="377"/>
      <c r="F2" s="377"/>
      <c r="G2" s="377"/>
      <c r="H2" s="377"/>
      <c r="I2" s="377"/>
      <c r="J2" s="378"/>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6"/>
      <c r="G3" s="386"/>
      <c r="H3" s="386"/>
      <c r="I3" s="196"/>
      <c r="J3" s="173" t="s">
        <v>15169</v>
      </c>
      <c r="K3" s="48"/>
      <c r="L3" s="144"/>
      <c r="M3" s="135"/>
      <c r="N3" s="135"/>
      <c r="O3" s="136"/>
      <c r="P3" s="149">
        <f>MATCH($D$3,LN,0)</f>
        <v>1</v>
      </c>
    </row>
    <row r="4" spans="1:34" ht="15.75">
      <c r="A4" s="46"/>
      <c r="B4" s="382" t="str">
        <f ca="1">OFFSET(L!$C$1,MATCH("Declaration"&amp;ADDRESS(ROW(),COLUMN(),4),L!$A:$A,0)-1,SL,,)</f>
        <v>The purpose of this document is to collect sourcing information on tin, tantalum, tungsten and gold used in products</v>
      </c>
      <c r="C4" s="382"/>
      <c r="D4" s="382"/>
      <c r="E4" s="382"/>
      <c r="F4" s="382"/>
      <c r="G4" s="382"/>
      <c r="H4" s="382"/>
      <c r="I4" s="387" t="str">
        <f ca="1">OFFSET(L!$C$1,MATCH("Declaration"&amp;ADDRESS(ROW(),COLUMN(),4),L!$A:$A,0)-1,SL,,)</f>
        <v>Link to Terms &amp; Conditions</v>
      </c>
      <c r="J4" s="387"/>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2" t="str">
        <f ca="1">OFFSET(L!$C$1,MATCH("Declaration"&amp;ADDRESS(ROW(),COLUMN(),4),L!$A:$A,0)-1,SL,,)</f>
        <v>Mandatory fields are noted with an asterisk (*).  Consult the instructions tab for guidance on how to answer each question.</v>
      </c>
      <c r="C6" s="382"/>
      <c r="D6" s="382"/>
      <c r="E6" s="382"/>
      <c r="F6" s="382"/>
      <c r="G6" s="382"/>
      <c r="H6" s="382"/>
      <c r="I6" s="382"/>
      <c r="J6" s="382"/>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1" t="str">
        <f ca="1">OFFSET(L!$C$1,MATCH("Declaration"&amp;ADDRESS(ROW(),COLUMN(),4),L!$A:$A,0)-1,SL,,)</f>
        <v>Company Information</v>
      </c>
      <c r="C7" s="391"/>
      <c r="D7" s="391"/>
      <c r="E7" s="391"/>
      <c r="F7" s="391"/>
      <c r="G7" s="391"/>
      <c r="H7" s="391"/>
      <c r="I7" s="391"/>
      <c r="J7" s="391"/>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9" t="s">
        <v>15446</v>
      </c>
      <c r="E8" s="380"/>
      <c r="F8" s="380"/>
      <c r="G8" s="380"/>
      <c r="H8" s="380"/>
      <c r="I8" s="380"/>
      <c r="J8" s="38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8" t="s">
        <v>781</v>
      </c>
      <c r="E9" s="389"/>
      <c r="F9" s="389"/>
      <c r="G9" s="390"/>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65" customHeight="1">
      <c r="A10" s="50"/>
      <c r="B10" s="392" t="str">
        <f ca="1">OFFSET(L!$C$1,MATCH("Declaration"&amp;ADDRESS(ROW(),COLUMN(),4)&amp;LEFT($D$9,1),L!$A:$A,0)-1,SL,,)</f>
        <v>Go to Product List tab to enter products this declaration applies to</v>
      </c>
      <c r="C10" s="156"/>
      <c r="D10" s="383"/>
      <c r="E10" s="384"/>
      <c r="F10" s="384"/>
      <c r="G10" s="384"/>
      <c r="H10" s="384"/>
      <c r="I10" s="384"/>
      <c r="J10" s="385"/>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3"/>
      <c r="C11" s="156"/>
      <c r="D11" s="405" t="str">
        <f ca="1">IF(D9=Q9,OFFSET(L!$C$1,MATCH("Declaration"&amp;ADDRESS(ROW(),COLUMN(),4),L!$A:$A,0)-1,SL,,),"")</f>
        <v>Click here to enter the products this declaration applies to</v>
      </c>
      <c r="E11" s="406"/>
      <c r="F11" s="406"/>
      <c r="G11" s="406"/>
      <c r="H11" s="406"/>
      <c r="I11" s="406"/>
      <c r="J11" s="40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2" t="s">
        <v>15448</v>
      </c>
      <c r="E12" s="363"/>
      <c r="F12" s="363"/>
      <c r="G12" s="363"/>
      <c r="H12" s="363"/>
      <c r="I12" s="363"/>
      <c r="J12" s="364"/>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2" t="s">
        <v>15447</v>
      </c>
      <c r="E13" s="363"/>
      <c r="F13" s="363"/>
      <c r="G13" s="363"/>
      <c r="H13" s="363"/>
      <c r="I13" s="363"/>
      <c r="J13" s="36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2" t="s">
        <v>15449</v>
      </c>
      <c r="E14" s="363"/>
      <c r="F14" s="363"/>
      <c r="G14" s="363"/>
      <c r="H14" s="363"/>
      <c r="I14" s="363"/>
      <c r="J14" s="36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2" t="s">
        <v>15450</v>
      </c>
      <c r="E15" s="363"/>
      <c r="F15" s="363"/>
      <c r="G15" s="363"/>
      <c r="H15" s="363"/>
      <c r="I15" s="363"/>
      <c r="J15" s="364"/>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4" t="s">
        <v>15451</v>
      </c>
      <c r="E16" s="395"/>
      <c r="F16" s="395"/>
      <c r="G16" s="395"/>
      <c r="H16" s="395"/>
      <c r="I16" s="395"/>
      <c r="J16" s="39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2" t="s">
        <v>15452</v>
      </c>
      <c r="E17" s="363"/>
      <c r="F17" s="363"/>
      <c r="G17" s="363"/>
      <c r="H17" s="363"/>
      <c r="I17" s="363"/>
      <c r="J17" s="36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2" t="s">
        <v>15450</v>
      </c>
      <c r="E18" s="363"/>
      <c r="F18" s="363"/>
      <c r="G18" s="363"/>
      <c r="H18" s="363"/>
      <c r="I18" s="363"/>
      <c r="J18" s="36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2" t="s">
        <v>15453</v>
      </c>
      <c r="E19" s="363"/>
      <c r="F19" s="363"/>
      <c r="G19" s="363"/>
      <c r="H19" s="363"/>
      <c r="I19" s="363"/>
      <c r="J19" s="36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4" t="s">
        <v>15451</v>
      </c>
      <c r="E20" s="395"/>
      <c r="F20" s="395"/>
      <c r="G20" s="395"/>
      <c r="H20" s="395"/>
      <c r="I20" s="395"/>
      <c r="J20" s="39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2" t="s">
        <v>15452</v>
      </c>
      <c r="E21" s="363"/>
      <c r="F21" s="363"/>
      <c r="G21" s="363"/>
      <c r="H21" s="363"/>
      <c r="I21" s="363"/>
      <c r="J21" s="36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5">
        <v>43173</v>
      </c>
      <c r="E22" s="366"/>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9"/>
      <c r="E23" s="39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7" t="str">
        <f ca="1">OFFSET(L!$C$1,MATCH("Declaration"&amp;ADDRESS(ROW(),COLUMN(),4),L!$A:$A,0)-1,SL,,)</f>
        <v>Answer the following questions 1 - 7 based on the declaration scope indicated above</v>
      </c>
      <c r="C24" s="367"/>
      <c r="D24" s="367"/>
      <c r="E24" s="367"/>
      <c r="F24" s="367"/>
      <c r="G24" s="367"/>
      <c r="H24" s="367"/>
      <c r="I24" s="367"/>
      <c r="J24" s="367"/>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03" t="str">
        <f ca="1">OFFSET(L!$C$1,MATCH("Declaration"&amp;ADDRESS(ROW(),COLUMN(),4),L!$A:$A,0)-1,SL,,)</f>
        <v>Answer</v>
      </c>
      <c r="E25" s="403"/>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4" t="s">
        <v>775</v>
      </c>
      <c r="E26" s="355"/>
      <c r="F26" s="15"/>
      <c r="G26" s="356"/>
      <c r="H26" s="357"/>
      <c r="I26" s="357"/>
      <c r="J26" s="358"/>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4" t="s">
        <v>774</v>
      </c>
      <c r="E27" s="355"/>
      <c r="F27" s="15"/>
      <c r="G27" s="356"/>
      <c r="H27" s="357"/>
      <c r="I27" s="357"/>
      <c r="J27" s="35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4" t="s">
        <v>775</v>
      </c>
      <c r="E28" s="355"/>
      <c r="F28" s="15"/>
      <c r="G28" s="356"/>
      <c r="H28" s="357"/>
      <c r="I28" s="357"/>
      <c r="J28" s="358"/>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4" t="s">
        <v>775</v>
      </c>
      <c r="E29" s="355"/>
      <c r="F29" s="15"/>
      <c r="G29" s="356"/>
      <c r="H29" s="357"/>
      <c r="I29" s="357"/>
      <c r="J29" s="358"/>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 (*)</v>
      </c>
      <c r="C31" s="13"/>
      <c r="D31" s="361" t="str">
        <f ca="1">D25</f>
        <v>Answer</v>
      </c>
      <c r="E31" s="361"/>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68"/>
      <c r="E32" s="369"/>
      <c r="F32" s="59"/>
      <c r="G32" s="356"/>
      <c r="H32" s="357"/>
      <c r="I32" s="357"/>
      <c r="J32" s="35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4" t="s">
        <v>774</v>
      </c>
      <c r="E33" s="355"/>
      <c r="F33" s="59"/>
      <c r="G33" s="356"/>
      <c r="H33" s="357"/>
      <c r="I33" s="357"/>
      <c r="J33" s="35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4"/>
      <c r="E34" s="355"/>
      <c r="F34" s="59"/>
      <c r="G34" s="356"/>
      <c r="H34" s="357"/>
      <c r="I34" s="357"/>
      <c r="J34" s="35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4"/>
      <c r="E35" s="355"/>
      <c r="F35" s="59"/>
      <c r="G35" s="356"/>
      <c r="H35" s="357"/>
      <c r="I35" s="357"/>
      <c r="J35" s="35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1" t="str">
        <f ca="1">D25</f>
        <v>Answer</v>
      </c>
      <c r="E37" s="361"/>
      <c r="F37" s="21"/>
      <c r="G37" s="56" t="str">
        <f ca="1">G25</f>
        <v>Comments</v>
      </c>
      <c r="H37" s="398"/>
      <c r="I37" s="398"/>
      <c r="J37" s="398"/>
      <c r="K37" s="48"/>
      <c r="L37" s="141" t="s">
        <v>1790</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4"/>
      <c r="E38" s="355"/>
      <c r="F38" s="59"/>
      <c r="G38" s="356"/>
      <c r="H38" s="357"/>
      <c r="I38" s="357"/>
      <c r="J38" s="358"/>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4" t="s">
        <v>774</v>
      </c>
      <c r="E39" s="355"/>
      <c r="F39" s="59"/>
      <c r="G39" s="356" t="s">
        <v>15454</v>
      </c>
      <c r="H39" s="357"/>
      <c r="I39" s="357"/>
      <c r="J39" s="35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4"/>
      <c r="E40" s="355"/>
      <c r="F40" s="59"/>
      <c r="G40" s="356"/>
      <c r="H40" s="357"/>
      <c r="I40" s="357"/>
      <c r="J40" s="358"/>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4"/>
      <c r="E41" s="355"/>
      <c r="F41" s="59"/>
      <c r="G41" s="356"/>
      <c r="H41" s="357"/>
      <c r="I41" s="357"/>
      <c r="J41" s="358"/>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1" t="str">
        <f ca="1">D25</f>
        <v>Answer</v>
      </c>
      <c r="E43" s="361"/>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4"/>
      <c r="E44" s="355"/>
      <c r="F44" s="59"/>
      <c r="G44" s="356"/>
      <c r="H44" s="357"/>
      <c r="I44" s="357"/>
      <c r="J44" s="35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4" t="s">
        <v>775</v>
      </c>
      <c r="E45" s="355"/>
      <c r="F45" s="59"/>
      <c r="G45" s="356" t="s">
        <v>15455</v>
      </c>
      <c r="H45" s="357"/>
      <c r="I45" s="357"/>
      <c r="J45" s="35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4"/>
      <c r="E46" s="355"/>
      <c r="F46" s="59"/>
      <c r="G46" s="356"/>
      <c r="H46" s="357"/>
      <c r="I46" s="357"/>
      <c r="J46" s="35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4"/>
      <c r="E47" s="355"/>
      <c r="F47" s="59"/>
      <c r="G47" s="356"/>
      <c r="H47" s="357"/>
      <c r="I47" s="357"/>
      <c r="J47" s="35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5) What percentage of relevant suppliers have provided a response to your supply chain survey?  (*)</v>
      </c>
      <c r="C49" s="13"/>
      <c r="D49" s="361" t="str">
        <f ca="1">D25</f>
        <v>Answer</v>
      </c>
      <c r="E49" s="361"/>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59"/>
      <c r="E50" s="360"/>
      <c r="F50" s="59"/>
      <c r="G50" s="356"/>
      <c r="H50" s="357"/>
      <c r="I50" s="357"/>
      <c r="J50" s="35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59" t="s">
        <v>3907</v>
      </c>
      <c r="E51" s="360"/>
      <c r="F51" s="59"/>
      <c r="G51" s="356" t="s">
        <v>15455</v>
      </c>
      <c r="H51" s="357"/>
      <c r="I51" s="357"/>
      <c r="J51" s="35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59"/>
      <c r="E52" s="360"/>
      <c r="F52" s="59"/>
      <c r="G52" s="356"/>
      <c r="H52" s="357"/>
      <c r="I52" s="357"/>
      <c r="J52" s="35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59"/>
      <c r="E53" s="360"/>
      <c r="F53" s="59"/>
      <c r="G53" s="356"/>
      <c r="H53" s="357"/>
      <c r="I53" s="357"/>
      <c r="J53" s="35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1" t="str">
        <f ca="1">D25</f>
        <v>Answer</v>
      </c>
      <c r="E55" s="361"/>
      <c r="F55" s="21"/>
      <c r="G55" s="56" t="str">
        <f ca="1">G25</f>
        <v>Comments</v>
      </c>
      <c r="H55" s="397"/>
      <c r="I55" s="397"/>
      <c r="J55" s="397"/>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68"/>
      <c r="E56" s="369"/>
      <c r="F56" s="59"/>
      <c r="G56" s="356"/>
      <c r="H56" s="357"/>
      <c r="I56" s="357"/>
      <c r="J56" s="35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4" t="s">
        <v>775</v>
      </c>
      <c r="E57" s="355"/>
      <c r="F57" s="59"/>
      <c r="G57" s="356" t="s">
        <v>15455</v>
      </c>
      <c r="H57" s="357"/>
      <c r="I57" s="357"/>
      <c r="J57" s="35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4"/>
      <c r="E58" s="355"/>
      <c r="F58" s="59"/>
      <c r="G58" s="356"/>
      <c r="H58" s="357"/>
      <c r="I58" s="357"/>
      <c r="J58" s="35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4"/>
      <c r="E59" s="355"/>
      <c r="F59" s="59"/>
      <c r="G59" s="356"/>
      <c r="H59" s="357"/>
      <c r="I59" s="357"/>
      <c r="J59" s="35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1" t="str">
        <f ca="1">D25</f>
        <v>Answer</v>
      </c>
      <c r="E61" s="361"/>
      <c r="F61" s="21"/>
      <c r="G61" s="56" t="str">
        <f ca="1">G25</f>
        <v>Comments</v>
      </c>
      <c r="H61" s="397" t="str">
        <f>IF(Q69="(*)","Click here to enter smelter names","")</f>
        <v/>
      </c>
      <c r="I61" s="397"/>
      <c r="J61" s="397"/>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4"/>
      <c r="E62" s="355"/>
      <c r="F62" s="60"/>
      <c r="G62" s="356"/>
      <c r="H62" s="357"/>
      <c r="I62" s="357"/>
      <c r="J62" s="35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4" t="s">
        <v>774</v>
      </c>
      <c r="E63" s="355"/>
      <c r="F63" s="60"/>
      <c r="G63" s="400" t="s">
        <v>15456</v>
      </c>
      <c r="H63" s="401"/>
      <c r="I63" s="401"/>
      <c r="J63" s="402"/>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4"/>
      <c r="E64" s="355"/>
      <c r="F64" s="60"/>
      <c r="G64" s="356"/>
      <c r="H64" s="357"/>
      <c r="I64" s="357"/>
      <c r="J64" s="35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4"/>
      <c r="E65" s="355"/>
      <c r="F65" s="62"/>
      <c r="G65" s="356"/>
      <c r="H65" s="357"/>
      <c r="I65" s="357"/>
      <c r="J65" s="35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4" t="str">
        <f ca="1">OFFSET(L!$C$1,MATCH("Declaration"&amp;ADDRESS(ROW(),COLUMN(),4),L!$A:$A,0)-1,SL,,)</f>
        <v>Answer the Following Questions at a Company Level</v>
      </c>
      <c r="C67" s="414"/>
      <c r="D67" s="414"/>
      <c r="E67" s="414"/>
      <c r="F67" s="414"/>
      <c r="G67" s="414"/>
      <c r="H67" s="414"/>
      <c r="I67" s="414"/>
      <c r="J67" s="414"/>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03" t="str">
        <f ca="1">D25</f>
        <v>Answer</v>
      </c>
      <c r="E68" s="403"/>
      <c r="F68" s="65"/>
      <c r="G68" s="403" t="str">
        <f ca="1">G25</f>
        <v>Comments</v>
      </c>
      <c r="H68" s="403" t="e">
        <f>HLOOKUP(SL,LT,$O68,0)</f>
        <v>#NAME?</v>
      </c>
      <c r="I68" s="403"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4" t="s">
        <v>774</v>
      </c>
      <c r="E69" s="355"/>
      <c r="F69" s="69"/>
      <c r="G69" s="356"/>
      <c r="H69" s="357"/>
      <c r="I69" s="357"/>
      <c r="J69" s="358"/>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4"/>
      <c r="H70" s="404"/>
      <c r="I70" s="404"/>
      <c r="J70" s="40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4" t="s">
        <v>774</v>
      </c>
      <c r="E71" s="355"/>
      <c r="F71" s="69"/>
      <c r="G71" s="370" t="s">
        <v>15457</v>
      </c>
      <c r="H71" s="371"/>
      <c r="I71" s="371"/>
      <c r="J71" s="372"/>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4" t="s">
        <v>774</v>
      </c>
      <c r="E73" s="355"/>
      <c r="F73" s="69"/>
      <c r="G73" s="356"/>
      <c r="H73" s="357"/>
      <c r="I73" s="357"/>
      <c r="J73" s="358"/>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4" t="s">
        <v>774</v>
      </c>
      <c r="E75" s="355"/>
      <c r="F75" s="69"/>
      <c r="G75" s="356"/>
      <c r="H75" s="357"/>
      <c r="I75" s="357"/>
      <c r="J75" s="358"/>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4" t="s">
        <v>774</v>
      </c>
      <c r="E77" s="355"/>
      <c r="F77" s="69"/>
      <c r="G77" s="356"/>
      <c r="H77" s="357"/>
      <c r="I77" s="357"/>
      <c r="J77" s="358"/>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11" t="s">
        <v>14284</v>
      </c>
      <c r="E79" s="412"/>
      <c r="F79" s="69"/>
      <c r="G79" s="356"/>
      <c r="H79" s="357"/>
      <c r="I79" s="357"/>
      <c r="J79" s="358"/>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4"/>
      <c r="H80" s="404"/>
      <c r="I80" s="404"/>
      <c r="J80" s="40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4" t="s">
        <v>774</v>
      </c>
      <c r="E81" s="355"/>
      <c r="F81" s="69"/>
      <c r="G81" s="356"/>
      <c r="H81" s="357"/>
      <c r="I81" s="357"/>
      <c r="J81" s="358"/>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3"/>
      <c r="H82" s="413"/>
      <c r="I82" s="413"/>
      <c r="J82" s="413"/>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4" t="s">
        <v>774</v>
      </c>
      <c r="E83" s="355"/>
      <c r="F83" s="69"/>
      <c r="G83" s="356"/>
      <c r="H83" s="357"/>
      <c r="I83" s="357"/>
      <c r="J83" s="358"/>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4" t="s">
        <v>774</v>
      </c>
      <c r="E85" s="355"/>
      <c r="F85" s="69"/>
      <c r="G85" s="356"/>
      <c r="H85" s="357"/>
      <c r="I85" s="357"/>
      <c r="J85" s="358"/>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0" t="str">
        <f>IF(OR($D$8="",$I$3=""),"","Click here to check required fields completion")</f>
        <v/>
      </c>
      <c r="C86" s="410"/>
      <c r="D86" s="410"/>
      <c r="E86" s="410"/>
      <c r="F86" s="410"/>
      <c r="G86" s="410"/>
      <c r="H86" s="410"/>
      <c r="I86" s="410"/>
      <c r="J86" s="410"/>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8" t="str">
        <f ca="1">OFFSET(L!$C$1,MATCH("General"&amp;"Cpy",L!$A:$A,0)-1,SL,,)</f>
        <v>© 2017 Conflict-Free Sourcing Initiative. All rights reserved.</v>
      </c>
      <c r="B87" s="409"/>
      <c r="C87" s="409"/>
      <c r="D87" s="409"/>
      <c r="E87" s="409"/>
      <c r="F87" s="409"/>
      <c r="G87" s="409"/>
      <c r="H87" s="409"/>
      <c r="I87" s="409"/>
      <c r="J87" s="409"/>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2" stopIfTrue="1">
      <formula>AND(OR($D$26="No",AND($D$26="Yes",$D$32="No")),OR($D$27="No",AND($D$27="Yes",$D$33="No")), OR($D$28="No",AND($D$28="Yes",$D$34="No")), OR($D$29="No",AND($D$29="Yes",$D$35="No")))</formula>
    </cfRule>
    <cfRule type="expression" dxfId="79" priority="53" stopIfTrue="1">
      <formula>IF(D69="",TRUE)</formula>
    </cfRule>
  </conditionalFormatting>
  <conditionalFormatting sqref="D26:E26">
    <cfRule type="expression" dxfId="78" priority="104" stopIfTrue="1">
      <formula>IF($D$26="",TRUE)</formula>
    </cfRule>
  </conditionalFormatting>
  <conditionalFormatting sqref="D27:E27">
    <cfRule type="expression" dxfId="77" priority="111" stopIfTrue="1">
      <formula>IF($D$27="",TRUE)</formula>
    </cfRule>
  </conditionalFormatting>
  <conditionalFormatting sqref="D28:E28">
    <cfRule type="expression" dxfId="76" priority="112" stopIfTrue="1">
      <formula>IF($D$28="",TRUE)</formula>
    </cfRule>
  </conditionalFormatting>
  <conditionalFormatting sqref="D29:E29">
    <cfRule type="expression" dxfId="75" priority="113" stopIfTrue="1">
      <formula>IF($D$29="",TRUE)</formula>
    </cfRule>
  </conditionalFormatting>
  <conditionalFormatting sqref="D8:J8">
    <cfRule type="expression" dxfId="74" priority="118" stopIfTrue="1">
      <formula>IF($D$8="",TRUE)</formula>
    </cfRule>
  </conditionalFormatting>
  <conditionalFormatting sqref="D9:G9">
    <cfRule type="expression" dxfId="73" priority="119" stopIfTrue="1">
      <formula>IF($D$9="",TRUE)</formula>
    </cfRule>
  </conditionalFormatting>
  <conditionalFormatting sqref="D15:J15">
    <cfRule type="expression" dxfId="72" priority="120" stopIfTrue="1">
      <formula>IF($D$15="",TRUE)</formula>
    </cfRule>
  </conditionalFormatting>
  <conditionalFormatting sqref="D16:J16">
    <cfRule type="expression" dxfId="71" priority="121" stopIfTrue="1">
      <formula>IF($D$16="",TRUE)</formula>
    </cfRule>
  </conditionalFormatting>
  <conditionalFormatting sqref="D17:J17">
    <cfRule type="expression" dxfId="70" priority="122" stopIfTrue="1">
      <formula>IF($D$17="",TRUE)</formula>
    </cfRule>
  </conditionalFormatting>
  <conditionalFormatting sqref="D18:J18">
    <cfRule type="expression" dxfId="69" priority="123" stopIfTrue="1">
      <formula>IF($D$18="",TRUE)</formula>
    </cfRule>
  </conditionalFormatting>
  <conditionalFormatting sqref="D22:E22">
    <cfRule type="expression" dxfId="68" priority="126" stopIfTrue="1">
      <formula>IF($D$22="",TRUE)</formula>
    </cfRule>
  </conditionalFormatting>
  <conditionalFormatting sqref="D10:J10">
    <cfRule type="expression" dxfId="67" priority="23" stopIfTrue="1">
      <formula>IF($D$9=$Q$9,TRUE)</formula>
    </cfRule>
    <cfRule type="expression" dxfId="66" priority="133" stopIfTrue="1">
      <formula>IF(AND($D$10="",$D$9=$R$9),TRUE)</formula>
    </cfRule>
  </conditionalFormatting>
  <conditionalFormatting sqref="D34:E34 D40:E40 D46:E46 D52:E52 D58:E58 D64:E64">
    <cfRule type="expression" dxfId="65" priority="16" stopIfTrue="1">
      <formula>$P$28=""</formula>
    </cfRule>
  </conditionalFormatting>
  <conditionalFormatting sqref="D35:E35 D41:E41 D47:E47 D53:E53 D59:E59 D65:E65">
    <cfRule type="expression" dxfId="64" priority="131" stopIfTrue="1">
      <formula>$P$29=""</formula>
    </cfRule>
  </conditionalFormatting>
  <conditionalFormatting sqref="D32:E32">
    <cfRule type="expression" dxfId="63" priority="109" stopIfTrue="1">
      <formula>$P$26=""</formula>
    </cfRule>
  </conditionalFormatting>
  <conditionalFormatting sqref="D32:E32">
    <cfRule type="expression" dxfId="62" priority="22" stopIfTrue="1">
      <formula>IF(AND(OR($D$26="Yes",$D$26=""),$D$32=""),1,0)</formula>
    </cfRule>
  </conditionalFormatting>
  <conditionalFormatting sqref="D38 D44 D50 D56 D62">
    <cfRule type="expression" dxfId="61" priority="18" stopIfTrue="1">
      <formula>$P$32=""</formula>
    </cfRule>
  </conditionalFormatting>
  <conditionalFormatting sqref="D39:E39 D45 D51 D57 D63">
    <cfRule type="expression" dxfId="60" priority="17" stopIfTrue="1">
      <formula>$P$33=""</formula>
    </cfRule>
  </conditionalFormatting>
  <conditionalFormatting sqref="D40 D46 D52 D58 D64">
    <cfRule type="expression" dxfId="59" priority="7" stopIfTrue="1">
      <formula>$P$34=""</formula>
    </cfRule>
    <cfRule type="expression" dxfId="58" priority="129" stopIfTrue="1">
      <formula>IF(AND(OR($D$28="Yes",$D$28=""),D40=""),1,0)</formula>
    </cfRule>
  </conditionalFormatting>
  <conditionalFormatting sqref="D41 D47 D53 D59 D65">
    <cfRule type="expression" dxfId="57" priority="15" stopIfTrue="1">
      <formula>$P$35=""</formula>
    </cfRule>
  </conditionalFormatting>
  <conditionalFormatting sqref="D38:E38 D44:E44 D50:E50 D56:E56 D62:E62">
    <cfRule type="expression" dxfId="56" priority="20" stopIfTrue="1">
      <formula>$P$26=""</formula>
    </cfRule>
    <cfRule type="expression" dxfId="55" priority="21" stopIfTrue="1">
      <formula>IF(AND(OR($D$26="Yes",$D$26=""),D38=""),1,0)</formula>
    </cfRule>
  </conditionalFormatting>
  <conditionalFormatting sqref="G79:J79">
    <cfRule type="expression" dxfId="54" priority="14" stopIfTrue="1">
      <formula>IF(AND($D$79="Yes, using other format (describe)",$G$79=""),TRUE)</formula>
    </cfRule>
  </conditionalFormatting>
  <conditionalFormatting sqref="D39:E39 D45:E45 D51:E51 D57:E57 D63:E63">
    <cfRule type="expression" dxfId="53" priority="127" stopIfTrue="1">
      <formula>$P$39=""</formula>
    </cfRule>
    <cfRule type="expression" dxfId="52" priority="128" stopIfTrue="1">
      <formula>IF(AND(OR($D$27="Yes",$D$27=""),D39=""),1,0)</formula>
    </cfRule>
  </conditionalFormatting>
  <conditionalFormatting sqref="D33:E33">
    <cfRule type="expression" dxfId="51" priority="9" stopIfTrue="1">
      <formula>IF(AND(OR($D$27="Yes",$D$27=""),$D$33=""),1,0)</formula>
    </cfRule>
    <cfRule type="expression" dxfId="50" priority="10" stopIfTrue="1">
      <formula>$P$27=""</formula>
    </cfRule>
  </conditionalFormatting>
  <conditionalFormatting sqref="D34:E34">
    <cfRule type="expression" dxfId="49" priority="130" stopIfTrue="1">
      <formula>IF(AND(OR($D$28="Yes",$D$28=""),$D$34=""),1,0)</formula>
    </cfRule>
  </conditionalFormatting>
  <conditionalFormatting sqref="D41:E41 D47:E47 D53:E53 D59:E59 D65:E65">
    <cfRule type="expression" dxfId="48" priority="132" stopIfTrue="1">
      <formula>IF(AND(OR($D$29="Yes",$D$29=""),D41=""),1,0)</formula>
    </cfRule>
  </conditionalFormatting>
  <conditionalFormatting sqref="D35:E35">
    <cfRule type="expression" dxfId="47" priority="6" stopIfTrue="1">
      <formula>IF(AND(OR($D$29="Yes",$D$29=""),$D$35=""),1,0)</formula>
    </cfRule>
  </conditionalFormatting>
  <conditionalFormatting sqref="D20:J20">
    <cfRule type="expression" dxfId="46" priority="2" stopIfTrue="1">
      <formula>IF($D$20="",TRUE)</formula>
    </cfRule>
  </conditionalFormatting>
  <conditionalFormatting sqref="D21:J21">
    <cfRule type="expression" dxfId="45" priority="3" stopIfTrue="1">
      <formula>IF($D$21="",TRUE)</formula>
    </cfRule>
  </conditionalFormatting>
  <conditionalFormatting sqref="G71:J71">
    <cfRule type="expression" dxfId="44"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G13" sqref="G13"/>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5" t="str">
        <f ca="1">OFFSET(L!$C$1,MATCH("Smelter List"&amp;ADDRESS(ROW(),COLUMN(),4),L!$A:$A,0)-1,SL,,)</f>
        <v>Link to "CFSP Compliant Smelter List"</v>
      </c>
      <c r="K2" s="416"/>
      <c r="L2" s="416"/>
      <c r="M2" s="416"/>
      <c r="N2" s="416"/>
      <c r="O2" s="416"/>
      <c r="P2" s="290"/>
      <c r="Q2" s="291"/>
      <c r="R2" s="292"/>
      <c r="S2" s="292"/>
      <c r="T2" s="292"/>
      <c r="U2" s="205"/>
      <c r="V2" s="205"/>
      <c r="W2" s="206"/>
      <c r="X2" s="205"/>
      <c r="Y2" s="205"/>
      <c r="Z2" s="205"/>
      <c r="AH2" s="185" t="s">
        <v>774</v>
      </c>
    </row>
    <row r="3" spans="1:37" s="25" customFormat="1" ht="230.65" customHeight="1">
      <c r="A3" s="225"/>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293"/>
      <c r="G3" s="418" t="str">
        <f ca="1">OFFSET(L!$C$1,MATCH("General"&amp;"Cpy",L!$A:$A,0)-1,SL,,)</f>
        <v>© 2017 Conflict-Free Sourcing Initiative. All rights reserved.</v>
      </c>
      <c r="H3" s="418"/>
      <c r="I3" s="419"/>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5.5">
      <c r="A5" s="249" t="s">
        <v>1165</v>
      </c>
      <c r="B5" s="250" t="str">
        <f ca="1">IF(LEN(A5)=0,"",INDEX('Smelter Look-up'!$A:$A,MATCH($A5,'Smelter Look-up'!$E:$E,0)))</f>
        <v>Tin</v>
      </c>
      <c r="C5" s="256" t="str">
        <f ca="1">IF(LEN(A5)=0,"",INDEX('Smelter Look-up'!$C:$C,MATCH($A5,'Smelter Look-up'!$E:$E,0)))</f>
        <v>Alpha</v>
      </c>
      <c r="D5" s="250"/>
      <c r="E5" s="250" t="str">
        <f ca="1">IF(ISERROR($V5),"",OFFSET('Smelter Look-up'!$D$4,$V5-4,0)&amp;"")</f>
        <v>UNITED STATES OF AMERICA</v>
      </c>
      <c r="F5" s="250" t="str">
        <f ca="1">IF(ISERROR($V5),"",OFFSET('Smelter Look-up'!$E$4,$V5-4,0))</f>
        <v>CID000292</v>
      </c>
      <c r="G5" s="250" t="str">
        <f ca="1">IF(C5=$X$4,"Enter smelter details", IF(ISERROR($V5),"",OFFSET('Smelter Look-up'!$F$4,$V5-4,0)))</f>
        <v>CFSI</v>
      </c>
      <c r="H5" s="251">
        <f ca="1">IF(ISERROR($V5),"",OFFSET('Smelter Look-up'!$G$4,$V5-4,0))</f>
        <v>0</v>
      </c>
      <c r="I5" s="252" t="str">
        <f ca="1">IF(ISERROR($V5),"",OFFSET('Smelter Look-up'!$H$4,$V5-4,0))</f>
        <v>Altoona</v>
      </c>
      <c r="J5" s="252" t="str">
        <f ca="1">IF(ISERROR($V5),"",OFFSET('Smelter Look-up'!$I$4,$V5-4,0))</f>
        <v>Pennsylvania</v>
      </c>
      <c r="K5" s="253"/>
      <c r="L5" s="253"/>
      <c r="M5" s="253"/>
      <c r="N5" s="253"/>
      <c r="O5" s="253"/>
      <c r="P5" s="253"/>
      <c r="Q5" s="210"/>
      <c r="R5" s="250" t="str">
        <f ca="1">IF(ISERROR($V5),"",OFFSET('Smelter Look-up'!$C$4,$V5-4,0)&amp;"")</f>
        <v>Alpha</v>
      </c>
      <c r="S5" s="264" t="str">
        <f t="shared" ref="S5" ca="1" si="0">IF(B5="","",IF(ISERROR(MATCH($E5,CL,0)),"Unknown",INDIRECT("'C'!$A$"&amp;MATCH($E5,CL,0)+1)))</f>
        <v>US</v>
      </c>
      <c r="T5" s="264" t="str">
        <f ca="1">IF(B5="","",IF(ISERROR(MATCH($J5,SorP!$B$1:$B$6230,0)),"",INDIRECT("'SorP'!$A$"&amp;MATCH($J5,SorP!$B$1:$B$6230,0))))</f>
        <v>US-PA</v>
      </c>
      <c r="U5" s="299"/>
      <c r="V5" s="300">
        <f ca="1">IF(C5="",NA(),MATCH($B5&amp;$C5,'Smelter Look-up'!$J:$J,0))</f>
        <v>348</v>
      </c>
      <c r="W5" s="301"/>
      <c r="X5" s="301">
        <f ca="1">IF(AND(C5="Smelter not listed",OR(LEN(D5)=0,LEN(E5)=0)),1,0)</f>
        <v>0</v>
      </c>
      <c r="Y5" s="301"/>
      <c r="Z5" s="301"/>
      <c r="AB5" s="303" t="str">
        <f ca="1">B5&amp;C5</f>
        <v>TinAlpha</v>
      </c>
      <c r="AK5" s="302">
        <f ca="1">LEN(AB5)</f>
        <v>8</v>
      </c>
    </row>
    <row r="6" spans="1:37" s="302" customFormat="1" ht="114.75">
      <c r="A6" s="249" t="s">
        <v>3146</v>
      </c>
      <c r="B6" s="250" t="str">
        <f ca="1">IF(LEN(A6)=0,"",INDEX('Smelter Look-up'!$A:$A,MATCH($A6,'Smelter Look-up'!$E:$E,0)))</f>
        <v>Tin</v>
      </c>
      <c r="C6" s="256" t="str">
        <f ca="1">IF(LEN(A6)=0,"",INDEX('Smelter Look-up'!$C:$C,MATCH($A6,'Smelter Look-up'!$E:$E,0)))</f>
        <v>An Vinh Joint Stock Mineral Processing Company</v>
      </c>
      <c r="D6" s="250"/>
      <c r="E6" s="250" t="str">
        <f ca="1">IF(ISERROR($V6),"",OFFSET('Smelter Look-up'!$D$4,$V6-4,0)&amp;"")</f>
        <v>VIET NAM</v>
      </c>
      <c r="F6" s="250" t="str">
        <f ca="1">IF(ISERROR($V6),"",OFFSET('Smelter Look-up'!$E$4,$V6-4,0))</f>
        <v>CID002703</v>
      </c>
      <c r="G6" s="250" t="str">
        <f ca="1">IF(C6=$X$4,"Enter smelter details", IF(ISERROR($V6),"",OFFSET('Smelter Look-up'!$F$4,$V6-4,0)))</f>
        <v>CFSI</v>
      </c>
      <c r="H6" s="251">
        <f ca="1">IF(ISERROR($V6),"",OFFSET('Smelter Look-up'!$G$4,$V6-4,0))</f>
        <v>0</v>
      </c>
      <c r="I6" s="252" t="str">
        <f ca="1">IF(ISERROR($V6),"",OFFSET('Smelter Look-up'!$H$4,$V6-4,0))</f>
        <v>Quy Hop</v>
      </c>
      <c r="J6" s="252" t="str">
        <f ca="1">IF(ISERROR($V6),"",OFFSET('Smelter Look-up'!$I$4,$V6-4,0))</f>
        <v>Nghệ An</v>
      </c>
      <c r="K6" s="254"/>
      <c r="L6" s="254"/>
      <c r="M6" s="254"/>
      <c r="N6" s="254"/>
      <c r="O6" s="254"/>
      <c r="P6" s="253"/>
      <c r="Q6" s="255"/>
      <c r="R6" s="250" t="str">
        <f ca="1">IF(ISERROR($V6),"",OFFSET('Smelter Look-up'!$C$4,$V6-4,0)&amp;"")</f>
        <v>An Vinh Joint Stock Mineral Processing Company</v>
      </c>
      <c r="S6" s="264" t="str">
        <f t="shared" ref="S6:S69" ca="1" si="1">IF(B6="","",IF(ISERROR(MATCH($E6,CL,0)),"Unknown",INDIRECT("'C'!$A$"&amp;MATCH($E6,CL,0)+1)))</f>
        <v>VN</v>
      </c>
      <c r="T6" s="264" t="str">
        <f ca="1">IF(B6="","",IF(ISERROR(MATCH($J6,SorP!$B$1:$B$6230,0)),"",INDIRECT("'SorP'!$A$"&amp;MATCH($J6,SorP!$B$1:$B$6230,0))))</f>
        <v>VN-22</v>
      </c>
      <c r="U6" s="299"/>
      <c r="V6" s="300">
        <f ca="1">IF(C6="",NA(),MATCH($B6&amp;$C6,'Smelter Look-up'!$J:$J,0))</f>
        <v>352</v>
      </c>
      <c r="W6" s="301"/>
      <c r="X6" s="301">
        <f t="shared" ref="X6:X69" ca="1" si="2">IF(AND(C6="Smelter not listed",OR(LEN(D6)=0,LEN(E6)=0)),1,0)</f>
        <v>0</v>
      </c>
      <c r="Y6" s="301"/>
      <c r="Z6" s="301"/>
      <c r="AB6" s="303" t="str">
        <f t="shared" ref="AB6:AB69" ca="1" si="3">B6&amp;C6</f>
        <v>TinAn Vinh Joint Stock Mineral Processing Company</v>
      </c>
    </row>
    <row r="7" spans="1:37" s="302" customFormat="1" ht="102">
      <c r="A7" s="249" t="s">
        <v>3359</v>
      </c>
      <c r="B7" s="250" t="str">
        <f ca="1">IF(LEN(A7)=0,"",INDEX('Smelter Look-up'!$A:$A,MATCH($A7,'Smelter Look-up'!$E:$E,0)))</f>
        <v>Tin</v>
      </c>
      <c r="C7" s="256" t="str">
        <f ca="1">IF(LEN(A7)=0,"",INDEX('Smelter Look-up'!$C:$C,MATCH($A7,'Smelter Look-up'!$E:$E,0)))</f>
        <v>Chenzhou Yunxiang Mining and Metallurgy Co., Ltd.</v>
      </c>
      <c r="D7" s="250"/>
      <c r="E7" s="250" t="str">
        <f ca="1">IF(ISERROR($V7),"",OFFSET('Smelter Look-up'!$D$4,$V7-4,0)&amp;"")</f>
        <v>CHINA</v>
      </c>
      <c r="F7" s="250" t="str">
        <f ca="1">IF(ISERROR($V7),"",OFFSET('Smelter Look-up'!$E$4,$V7-4,0))</f>
        <v>CID000228</v>
      </c>
      <c r="G7" s="250" t="str">
        <f ca="1">IF(C7=$X$4,"Enter smelter details", IF(ISERROR($V7),"",OFFSET('Smelter Look-up'!$F$4,$V7-4,0)))</f>
        <v>CFSI</v>
      </c>
      <c r="H7" s="251">
        <f ca="1">IF(ISERROR($V7),"",OFFSET('Smelter Look-up'!$G$4,$V7-4,0))</f>
        <v>0</v>
      </c>
      <c r="I7" s="252" t="str">
        <f ca="1">IF(ISERROR($V7),"",OFFSET('Smelter Look-up'!$H$4,$V7-4,0))</f>
        <v>Chenzhou</v>
      </c>
      <c r="J7" s="252" t="str">
        <f ca="1">IF(ISERROR($V7),"",OFFSET('Smelter Look-up'!$I$4,$V7-4,0))</f>
        <v>Hunan</v>
      </c>
      <c r="K7" s="254"/>
      <c r="L7" s="254"/>
      <c r="M7" s="254"/>
      <c r="N7" s="254"/>
      <c r="O7" s="254"/>
      <c r="P7" s="253"/>
      <c r="Q7" s="255"/>
      <c r="R7" s="250" t="str">
        <f ca="1">IF(ISERROR($V7),"",OFFSET('Smelter Look-up'!$C$4,$V7-4,0)&amp;"")</f>
        <v>Chenzhou Yunxiang Mining and Metallurgy Co., Ltd.</v>
      </c>
      <c r="S7" s="264" t="str">
        <f t="shared" ca="1" si="1"/>
        <v>CN</v>
      </c>
      <c r="T7" s="264" t="str">
        <f ca="1">IF(B7="","",IF(ISERROR(MATCH($J7,SorP!$B$1:$B$6230,0)),"",INDIRECT("'SorP'!$A$"&amp;MATCH($J7,SorP!$B$1:$B$6230,0))))</f>
        <v>CN-43</v>
      </c>
      <c r="U7" s="299"/>
      <c r="V7" s="300">
        <f ca="1">IF(C7="",NA(),MATCH($B7&amp;$C7,'Smelter Look-up'!$J:$J,0))</f>
        <v>357</v>
      </c>
      <c r="W7" s="301"/>
      <c r="X7" s="301">
        <f t="shared" ca="1" si="2"/>
        <v>0</v>
      </c>
      <c r="Y7" s="301"/>
      <c r="Z7" s="301"/>
      <c r="AB7" s="303" t="str">
        <f t="shared" ca="1" si="3"/>
        <v>TinChenzhou Yunxiang Mining and Metallurgy Co., Ltd.</v>
      </c>
    </row>
    <row r="8" spans="1:37" s="302" customFormat="1" ht="63.75">
      <c r="A8" s="249" t="s">
        <v>1175</v>
      </c>
      <c r="B8" s="250" t="str">
        <f ca="1">IF(LEN(A8)=0,"",INDEX('Smelter Look-up'!$A:$A,MATCH($A8,'Smelter Look-up'!$E:$E,0)))</f>
        <v>Tin</v>
      </c>
      <c r="C8" s="256" t="str">
        <f ca="1">IF(LEN(A8)=0,"",INDEX('Smelter Look-up'!$C:$C,MATCH($A8,'Smelter Look-up'!$E:$E,0)))</f>
        <v>China Tin Group Co., Ltd.</v>
      </c>
      <c r="D8" s="250"/>
      <c r="E8" s="250" t="str">
        <f ca="1">IF(ISERROR($V8),"",OFFSET('Smelter Look-up'!$D$4,$V8-4,0)&amp;"")</f>
        <v>CHINA</v>
      </c>
      <c r="F8" s="250" t="str">
        <f ca="1">IF(ISERROR($V8),"",OFFSET('Smelter Look-up'!$E$4,$V8-4,0))</f>
        <v>CID001070</v>
      </c>
      <c r="G8" s="250" t="str">
        <f ca="1">IF(C8=$X$4,"Enter smelter details", IF(ISERROR($V8),"",OFFSET('Smelter Look-up'!$F$4,$V8-4,0)))</f>
        <v>CFSI</v>
      </c>
      <c r="H8" s="251">
        <f ca="1">IF(ISERROR($V8),"",OFFSET('Smelter Look-up'!$G$4,$V8-4,0))</f>
        <v>0</v>
      </c>
      <c r="I8" s="252" t="str">
        <f ca="1">IF(ISERROR($V8),"",OFFSET('Smelter Look-up'!$H$4,$V8-4,0))</f>
        <v>Laibin</v>
      </c>
      <c r="J8" s="252" t="str">
        <f ca="1">IF(ISERROR($V8),"",OFFSET('Smelter Look-up'!$I$4,$V8-4,0))</f>
        <v>Guangxi</v>
      </c>
      <c r="K8" s="254"/>
      <c r="L8" s="254"/>
      <c r="M8" s="254"/>
      <c r="N8" s="254"/>
      <c r="O8" s="254"/>
      <c r="P8" s="253"/>
      <c r="Q8" s="255"/>
      <c r="R8" s="250" t="str">
        <f ca="1">IF(ISERROR($V8),"",OFFSET('Smelter Look-up'!$C$4,$V8-4,0)&amp;"")</f>
        <v>China Tin Group Co., Ltd.</v>
      </c>
      <c r="S8" s="264" t="str">
        <f t="shared" ca="1" si="1"/>
        <v>CN</v>
      </c>
      <c r="T8" s="264" t="str">
        <f ca="1">IF(B8="","",IF(ISERROR(MATCH($J8,SorP!$B$1:$B$6230,0)),"",INDIRECT("'SorP'!$A$"&amp;MATCH($J8,SorP!$B$1:$B$6230,0))))</f>
        <v>CN-45</v>
      </c>
      <c r="U8" s="299"/>
      <c r="V8" s="300">
        <f ca="1">IF(C8="",NA(),MATCH($B8&amp;$C8,'Smelter Look-up'!$J:$J,0))</f>
        <v>361</v>
      </c>
      <c r="W8" s="301"/>
      <c r="X8" s="301">
        <f t="shared" ca="1" si="2"/>
        <v>0</v>
      </c>
      <c r="Y8" s="301"/>
      <c r="Z8" s="301"/>
      <c r="AB8" s="303" t="str">
        <f t="shared" ca="1" si="3"/>
        <v>TinChina Tin Group Co., Ltd.</v>
      </c>
    </row>
    <row r="9" spans="1:37" s="302" customFormat="1" ht="76.5">
      <c r="A9" s="249" t="s">
        <v>1164</v>
      </c>
      <c r="B9" s="250" t="str">
        <f ca="1">IF(LEN(A9)=0,"",INDEX('Smelter Look-up'!$A:$A,MATCH($A9,'Smelter Look-up'!$E:$E,0)))</f>
        <v>Tin</v>
      </c>
      <c r="C9" s="256" t="str">
        <f ca="1">IF(LEN(A9)=0,"",INDEX('Smelter Look-up'!$C:$C,MATCH($A9,'Smelter Look-up'!$E:$E,0)))</f>
        <v>CNMC (Guangxi) PGMA Co., Ltd.</v>
      </c>
      <c r="D9" s="250"/>
      <c r="E9" s="250" t="str">
        <f ca="1">IF(ISERROR($V9),"",OFFSET('Smelter Look-up'!$D$4,$V9-4,0)&amp;"")</f>
        <v>CHINA</v>
      </c>
      <c r="F9" s="250" t="str">
        <f ca="1">IF(ISERROR($V9),"",OFFSET('Smelter Look-up'!$E$4,$V9-4,0))</f>
        <v>CID000278</v>
      </c>
      <c r="G9" s="250" t="str">
        <f ca="1">IF(C9=$X$4,"Enter smelter details", IF(ISERROR($V9),"",OFFSET('Smelter Look-up'!$F$4,$V9-4,0)))</f>
        <v>CFSI</v>
      </c>
      <c r="H9" s="251">
        <f ca="1">IF(ISERROR($V9),"",OFFSET('Smelter Look-up'!$G$4,$V9-4,0))</f>
        <v>0</v>
      </c>
      <c r="I9" s="252" t="str">
        <f ca="1">IF(ISERROR($V9),"",OFFSET('Smelter Look-up'!$H$4,$V9-4,0))</f>
        <v>Hezhou</v>
      </c>
      <c r="J9" s="252" t="str">
        <f ca="1">IF(ISERROR($V9),"",OFFSET('Smelter Look-up'!$I$4,$V9-4,0))</f>
        <v>Guangxi</v>
      </c>
      <c r="K9" s="254"/>
      <c r="L9" s="254"/>
      <c r="M9" s="254"/>
      <c r="N9" s="254"/>
      <c r="O9" s="254"/>
      <c r="P9" s="253"/>
      <c r="Q9" s="255"/>
      <c r="R9" s="250" t="str">
        <f ca="1">IF(ISERROR($V9),"",OFFSET('Smelter Look-up'!$C$4,$V9-4,0)&amp;"")</f>
        <v>CNMC (Guangxi) PGMA Co., Ltd.</v>
      </c>
      <c r="S9" s="264" t="str">
        <f t="shared" ca="1" si="1"/>
        <v>CN</v>
      </c>
      <c r="T9" s="264" t="str">
        <f ca="1">IF(B9="","",IF(ISERROR(MATCH($J9,SorP!$B$1:$B$6230,0)),"",INDIRECT("'SorP'!$A$"&amp;MATCH($J9,SorP!$B$1:$B$6230,0))))</f>
        <v>CN-45</v>
      </c>
      <c r="U9" s="299"/>
      <c r="V9" s="300">
        <f ca="1">IF(C9="",NA(),MATCH($B9&amp;$C9,'Smelter Look-up'!$J:$J,0))</f>
        <v>364</v>
      </c>
      <c r="W9" s="301"/>
      <c r="X9" s="301">
        <f t="shared" ca="1" si="2"/>
        <v>0</v>
      </c>
      <c r="Y9" s="301"/>
      <c r="Z9" s="301"/>
      <c r="AB9" s="303" t="str">
        <f t="shared" ca="1" si="3"/>
        <v>TinCNMC (Guangxi) PGMA Co., Ltd.</v>
      </c>
    </row>
    <row r="10" spans="1:37" s="302" customFormat="1" ht="25.5">
      <c r="A10" s="249" t="s">
        <v>2593</v>
      </c>
      <c r="B10" s="250" t="str">
        <f ca="1">IF(LEN(A10)=0,"",INDEX('Smelter Look-up'!$A:$A,MATCH($A10,'Smelter Look-up'!$E:$E,0)))</f>
        <v>Tin</v>
      </c>
      <c r="C10" s="256" t="str">
        <f ca="1">IF(LEN(A10)=0,"",INDEX('Smelter Look-up'!$C:$C,MATCH($A10,'Smelter Look-up'!$E:$E,0)))</f>
        <v>CV Ayi Jaya</v>
      </c>
      <c r="D10" s="250"/>
      <c r="E10" s="250" t="str">
        <f ca="1">IF(ISERROR($V10),"",OFFSET('Smelter Look-up'!$D$4,$V10-4,0)&amp;"")</f>
        <v>INDONESIA</v>
      </c>
      <c r="F10" s="250" t="str">
        <f ca="1">IF(ISERROR($V10),"",OFFSET('Smelter Look-up'!$E$4,$V10-4,0))</f>
        <v>CID002570</v>
      </c>
      <c r="G10" s="250" t="str">
        <f ca="1">IF(C10=$X$4,"Enter smelter details", IF(ISERROR($V10),"",OFFSET('Smelter Look-up'!$F$4,$V10-4,0)))</f>
        <v>CFSI</v>
      </c>
      <c r="H10" s="251">
        <f ca="1">IF(ISERROR($V10),"",OFFSET('Smelter Look-up'!$G$4,$V10-4,0))</f>
        <v>0</v>
      </c>
      <c r="I10" s="252" t="str">
        <f ca="1">IF(ISERROR($V10),"",OFFSET('Smelter Look-up'!$H$4,$V10-4,0))</f>
        <v>Sungailiat</v>
      </c>
      <c r="J10" s="252" t="str">
        <f ca="1">IF(ISERROR($V10),"",OFFSET('Smelter Look-up'!$I$4,$V10-4,0))</f>
        <v>Kepulauan Bangka Belitung</v>
      </c>
      <c r="K10" s="254"/>
      <c r="L10" s="254"/>
      <c r="M10" s="254"/>
      <c r="N10" s="254"/>
      <c r="O10" s="254"/>
      <c r="P10" s="253"/>
      <c r="Q10" s="255"/>
      <c r="R10" s="250" t="str">
        <f ca="1">IF(ISERROR($V10),"",OFFSET('Smelter Look-up'!$C$4,$V10-4,0)&amp;"")</f>
        <v>CV Ayi Jaya</v>
      </c>
      <c r="S10" s="264" t="str">
        <f t="shared" ca="1" si="1"/>
        <v>ID</v>
      </c>
      <c r="T10" s="264" t="str">
        <f ca="1">IF(B10="","",IF(ISERROR(MATCH($J10,SorP!$B$1:$B$6230,0)),"",INDIRECT("'SorP'!$A$"&amp;MATCH($J10,SorP!$B$1:$B$6230,0))))</f>
        <v>ID-BB</v>
      </c>
      <c r="U10" s="299"/>
      <c r="V10" s="300">
        <f ca="1">IF(C10="",NA(),MATCH($B10&amp;$C10,'Smelter Look-up'!$J:$J,0))</f>
        <v>368</v>
      </c>
      <c r="W10" s="301"/>
      <c r="X10" s="301">
        <f t="shared" ca="1" si="2"/>
        <v>0</v>
      </c>
      <c r="Y10" s="301"/>
      <c r="Z10" s="301"/>
      <c r="AB10" s="303" t="str">
        <f t="shared" ca="1" si="3"/>
        <v>TinCV Ayi Jaya</v>
      </c>
    </row>
    <row r="11" spans="1:37" s="302" customFormat="1" ht="51">
      <c r="A11" s="249" t="s">
        <v>3356</v>
      </c>
      <c r="B11" s="250" t="str">
        <f ca="1">IF(LEN(A11)=0,"",INDEX('Smelter Look-up'!$A:$A,MATCH($A11,'Smelter Look-up'!$E:$E,0)))</f>
        <v>Tin</v>
      </c>
      <c r="C11" s="256" t="str">
        <f ca="1">IF(LEN(A11)=0,"",INDEX('Smelter Look-up'!$C:$C,MATCH($A11,'Smelter Look-up'!$E:$E,0)))</f>
        <v>CV Dua Sekawan</v>
      </c>
      <c r="D11" s="250"/>
      <c r="E11" s="250" t="str">
        <f ca="1">IF(ISERROR($V11),"",OFFSET('Smelter Look-up'!$D$4,$V11-4,0)&amp;"")</f>
        <v>INDONESIA</v>
      </c>
      <c r="F11" s="250" t="str">
        <f ca="1">IF(ISERROR($V11),"",OFFSET('Smelter Look-up'!$E$4,$V11-4,0))</f>
        <v>CID002592</v>
      </c>
      <c r="G11" s="250" t="str">
        <f ca="1">IF(C11=$X$4,"Enter smelter details", IF(ISERROR($V11),"",OFFSET('Smelter Look-up'!$F$4,$V11-4,0)))</f>
        <v>CFSI</v>
      </c>
      <c r="H11" s="251">
        <f ca="1">IF(ISERROR($V11),"",OFFSET('Smelter Look-up'!$G$4,$V11-4,0))</f>
        <v>0</v>
      </c>
      <c r="I11" s="252" t="str">
        <f ca="1">IF(ISERROR($V11),"",OFFSET('Smelter Look-up'!$H$4,$V11-4,0))</f>
        <v>Pangkal Pinang</v>
      </c>
      <c r="J11" s="252" t="str">
        <f ca="1">IF(ISERROR($V11),"",OFFSET('Smelter Look-up'!$I$4,$V11-4,0))</f>
        <v>Kepulauan Bangka Belitung</v>
      </c>
      <c r="K11" s="254"/>
      <c r="L11" s="254"/>
      <c r="M11" s="254"/>
      <c r="N11" s="254"/>
      <c r="O11" s="254"/>
      <c r="P11" s="253"/>
      <c r="Q11" s="255"/>
      <c r="R11" s="250" t="str">
        <f ca="1">IF(ISERROR($V11),"",OFFSET('Smelter Look-up'!$C$4,$V11-4,0)&amp;"")</f>
        <v>CV Dua Sekawan</v>
      </c>
      <c r="S11" s="264" t="str">
        <f t="shared" ca="1" si="1"/>
        <v>ID</v>
      </c>
      <c r="T11" s="264" t="str">
        <f ca="1">IF(B11="","",IF(ISERROR(MATCH($J11,SorP!$B$1:$B$6230,0)),"",INDIRECT("'SorP'!$A$"&amp;MATCH($J11,SorP!$B$1:$B$6230,0))))</f>
        <v>ID-BB</v>
      </c>
      <c r="U11" s="299"/>
      <c r="V11" s="300">
        <f ca="1">IF(C11="",NA(),MATCH($B11&amp;$C11,'Smelter Look-up'!$J:$J,0))</f>
        <v>369</v>
      </c>
      <c r="W11" s="301"/>
      <c r="X11" s="301">
        <f t="shared" ca="1" si="2"/>
        <v>0</v>
      </c>
      <c r="Y11" s="301"/>
      <c r="Z11" s="301"/>
      <c r="AB11" s="303" t="str">
        <f t="shared" ca="1" si="3"/>
        <v>TinCV Dua Sekawan</v>
      </c>
    </row>
    <row r="12" spans="1:37" s="302" customFormat="1" ht="38.25">
      <c r="A12" s="249" t="s">
        <v>1964</v>
      </c>
      <c r="B12" s="250" t="str">
        <f ca="1">IF(LEN(A12)=0,"",INDEX('Smelter Look-up'!$A:$A,MATCH($A12,'Smelter Look-up'!$E:$E,0)))</f>
        <v>Tin</v>
      </c>
      <c r="C12" s="256" t="str">
        <f ca="1">IF(LEN(A12)=0,"",INDEX('Smelter Look-up'!$C:$C,MATCH($A12,'Smelter Look-up'!$E:$E,0)))</f>
        <v>CV Gita Pesona</v>
      </c>
      <c r="D12" s="250"/>
      <c r="E12" s="250" t="str">
        <f ca="1">IF(ISERROR($V12),"",OFFSET('Smelter Look-up'!$D$4,$V12-4,0)&amp;"")</f>
        <v>INDONESIA</v>
      </c>
      <c r="F12" s="250" t="str">
        <f ca="1">IF(ISERROR($V12),"",OFFSET('Smelter Look-up'!$E$4,$V12-4,0))</f>
        <v>CID000306</v>
      </c>
      <c r="G12" s="250" t="str">
        <f ca="1">IF(C12=$X$4,"Enter smelter details", IF(ISERROR($V12),"",OFFSET('Smelter Look-up'!$F$4,$V12-4,0)))</f>
        <v>CFSI</v>
      </c>
      <c r="H12" s="251">
        <f ca="1">IF(ISERROR($V12),"",OFFSET('Smelter Look-up'!$G$4,$V12-4,0))</f>
        <v>0</v>
      </c>
      <c r="I12" s="252" t="str">
        <f ca="1">IF(ISERROR($V12),"",OFFSET('Smelter Look-up'!$H$4,$V12-4,0))</f>
        <v>Sungailiat</v>
      </c>
      <c r="J12" s="252" t="str">
        <f ca="1">IF(ISERROR($V12),"",OFFSET('Smelter Look-up'!$I$4,$V12-4,0))</f>
        <v>Kepulauan Bangka Belitung</v>
      </c>
      <c r="K12" s="254"/>
      <c r="L12" s="254"/>
      <c r="M12" s="254"/>
      <c r="N12" s="254"/>
      <c r="O12" s="254"/>
      <c r="P12" s="253"/>
      <c r="Q12" s="255"/>
      <c r="R12" s="250" t="str">
        <f ca="1">IF(ISERROR($V12),"",OFFSET('Smelter Look-up'!$C$4,$V12-4,0)&amp;"")</f>
        <v>CV Gita Pesona</v>
      </c>
      <c r="S12" s="264" t="str">
        <f t="shared" ca="1" si="1"/>
        <v>ID</v>
      </c>
      <c r="T12" s="264" t="str">
        <f ca="1">IF(B12="","",IF(ISERROR(MATCH($J12,SorP!$B$1:$B$6230,0)),"",INDIRECT("'SorP'!$A$"&amp;MATCH($J12,SorP!$B$1:$B$6230,0))))</f>
        <v>ID-BB</v>
      </c>
      <c r="U12" s="299"/>
      <c r="V12" s="300">
        <f ca="1">IF(C12="",NA(),MATCH($B12&amp;$C12,'Smelter Look-up'!$J:$J,0))</f>
        <v>370</v>
      </c>
      <c r="W12" s="301"/>
      <c r="X12" s="301">
        <f t="shared" ca="1" si="2"/>
        <v>0</v>
      </c>
      <c r="Y12" s="301"/>
      <c r="Z12" s="301"/>
      <c r="AB12" s="303" t="str">
        <f t="shared" ca="1" si="3"/>
        <v>TinCV Gita Pesona</v>
      </c>
    </row>
    <row r="13" spans="1:37" s="302" customFormat="1" ht="51">
      <c r="A13" s="249" t="s">
        <v>1166</v>
      </c>
      <c r="B13" s="250" t="str">
        <f ca="1">IF(LEN(A13)=0,"",INDEX('Smelter Look-up'!$A:$A,MATCH($A13,'Smelter Look-up'!$E:$E,0)))</f>
        <v>Tin</v>
      </c>
      <c r="C13" s="256" t="str">
        <f ca="1">IF(LEN(A13)=0,"",INDEX('Smelter Look-up'!$C:$C,MATCH($A13,'Smelter Look-up'!$E:$E,0)))</f>
        <v>CV Serumpun Sebalai</v>
      </c>
      <c r="D13" s="250"/>
      <c r="E13" s="250" t="str">
        <f ca="1">IF(ISERROR($V13),"",OFFSET('Smelter Look-up'!$D$4,$V13-4,0)&amp;"")</f>
        <v>INDONESIA</v>
      </c>
      <c r="F13" s="250" t="str">
        <f ca="1">IF(ISERROR($V13),"",OFFSET('Smelter Look-up'!$E$4,$V13-4,0))</f>
        <v>CID000313</v>
      </c>
      <c r="G13" s="250" t="str">
        <f ca="1">IF(C13=$X$4,"Enter smelter details", IF(ISERROR($V13),"",OFFSET('Smelter Look-up'!$F$4,$V13-4,0)))</f>
        <v>CFSI</v>
      </c>
      <c r="H13" s="251">
        <f ca="1">IF(ISERROR($V13),"",OFFSET('Smelter Look-up'!$G$4,$V13-4,0))</f>
        <v>0</v>
      </c>
      <c r="I13" s="252" t="str">
        <f ca="1">IF(ISERROR($V13),"",OFFSET('Smelter Look-up'!$H$4,$V13-4,0))</f>
        <v>Pangkalan</v>
      </c>
      <c r="J13" s="252" t="str">
        <f ca="1">IF(ISERROR($V13),"",OFFSET('Smelter Look-up'!$I$4,$V13-4,0))</f>
        <v>Kepulauan Bangka Belitung</v>
      </c>
      <c r="K13" s="254"/>
      <c r="L13" s="254"/>
      <c r="M13" s="254"/>
      <c r="N13" s="254"/>
      <c r="O13" s="254"/>
      <c r="P13" s="253"/>
      <c r="Q13" s="255"/>
      <c r="R13" s="250" t="str">
        <f ca="1">IF(ISERROR($V13),"",OFFSET('Smelter Look-up'!$C$4,$V13-4,0)&amp;"")</f>
        <v>CV Serumpun Sebalai</v>
      </c>
      <c r="S13" s="264" t="str">
        <f t="shared" ca="1" si="1"/>
        <v>ID</v>
      </c>
      <c r="T13" s="264" t="str">
        <f ca="1">IF(B13="","",IF(ISERROR(MATCH($J13,SorP!$B$1:$B$6230,0)),"",INDIRECT("'SorP'!$A$"&amp;MATCH($J13,SorP!$B$1:$B$6230,0))))</f>
        <v>ID-BB</v>
      </c>
      <c r="U13" s="299"/>
      <c r="V13" s="300">
        <f ca="1">IF(C13="",NA(),MATCH($B13&amp;$C13,'Smelter Look-up'!$J:$J,0))</f>
        <v>372</v>
      </c>
      <c r="W13" s="301"/>
      <c r="X13" s="301">
        <f t="shared" ca="1" si="2"/>
        <v>0</v>
      </c>
      <c r="Y13" s="301"/>
      <c r="Z13" s="301"/>
      <c r="AB13" s="303" t="str">
        <f t="shared" ca="1" si="3"/>
        <v>TinCV Serumpun Sebalai</v>
      </c>
    </row>
    <row r="14" spans="1:37" s="302" customFormat="1" ht="51">
      <c r="A14" s="249" t="s">
        <v>3328</v>
      </c>
      <c r="B14" s="250" t="str">
        <f ca="1">IF(LEN(A14)=0,"",INDEX('Smelter Look-up'!$A:$A,MATCH($A14,'Smelter Look-up'!$E:$E,0)))</f>
        <v>Tin</v>
      </c>
      <c r="C14" s="256" t="str">
        <f ca="1">IF(LEN(A14)=0,"",INDEX('Smelter Look-up'!$C:$C,MATCH($A14,'Smelter Look-up'!$E:$E,0)))</f>
        <v>CV Tiga Sekawan</v>
      </c>
      <c r="D14" s="250"/>
      <c r="E14" s="250" t="str">
        <f ca="1">IF(ISERROR($V14),"",OFFSET('Smelter Look-up'!$D$4,$V14-4,0)&amp;"")</f>
        <v>INDONESIA</v>
      </c>
      <c r="F14" s="250" t="str">
        <f ca="1">IF(ISERROR($V14),"",OFFSET('Smelter Look-up'!$E$4,$V14-4,0))</f>
        <v>CID002593</v>
      </c>
      <c r="G14" s="250" t="str">
        <f ca="1">IF(C14=$X$4,"Enter smelter details", IF(ISERROR($V14),"",OFFSET('Smelter Look-up'!$F$4,$V14-4,0)))</f>
        <v>CFSI</v>
      </c>
      <c r="H14" s="251">
        <f ca="1">IF(ISERROR($V14),"",OFFSET('Smelter Look-up'!$G$4,$V14-4,0))</f>
        <v>0</v>
      </c>
      <c r="I14" s="252" t="str">
        <f ca="1">IF(ISERROR($V14),"",OFFSET('Smelter Look-up'!$H$4,$V14-4,0))</f>
        <v>Pangkal Pinang</v>
      </c>
      <c r="J14" s="252" t="str">
        <f ca="1">IF(ISERROR($V14),"",OFFSET('Smelter Look-up'!$I$4,$V14-4,0))</f>
        <v>Kepulauan Bangka Belitung</v>
      </c>
      <c r="K14" s="254"/>
      <c r="L14" s="254"/>
      <c r="M14" s="254"/>
      <c r="N14" s="254"/>
      <c r="O14" s="254"/>
      <c r="P14" s="253"/>
      <c r="Q14" s="255"/>
      <c r="R14" s="250" t="str">
        <f ca="1">IF(ISERROR($V14),"",OFFSET('Smelter Look-up'!$C$4,$V14-4,0)&amp;"")</f>
        <v>CV Tiga Sekawan</v>
      </c>
      <c r="S14" s="264" t="str">
        <f t="shared" ca="1" si="1"/>
        <v>ID</v>
      </c>
      <c r="T14" s="264" t="str">
        <f ca="1">IF(B14="","",IF(ISERROR(MATCH($J14,SorP!$B$1:$B$6230,0)),"",INDIRECT("'SorP'!$A$"&amp;MATCH($J14,SorP!$B$1:$B$6230,0))))</f>
        <v>ID-BB</v>
      </c>
      <c r="U14" s="299"/>
      <c r="V14" s="300">
        <f ca="1">IF(C14="",NA(),MATCH($B14&amp;$C14,'Smelter Look-up'!$J:$J,0))</f>
        <v>373</v>
      </c>
      <c r="W14" s="301"/>
      <c r="X14" s="301">
        <f t="shared" ca="1" si="2"/>
        <v>0</v>
      </c>
      <c r="Y14" s="301"/>
      <c r="Z14" s="301"/>
      <c r="AB14" s="303" t="str">
        <f t="shared" ca="1" si="3"/>
        <v>TinCV Tiga Sekawan</v>
      </c>
    </row>
    <row r="15" spans="1:37" s="302" customFormat="1" ht="51">
      <c r="A15" s="249" t="s">
        <v>1167</v>
      </c>
      <c r="B15" s="250" t="str">
        <f ca="1">IF(LEN(A15)=0,"",INDEX('Smelter Look-up'!$A:$A,MATCH($A15,'Smelter Look-up'!$E:$E,0)))</f>
        <v>Tin</v>
      </c>
      <c r="C15" s="256" t="str">
        <f ca="1">IF(LEN(A15)=0,"",INDEX('Smelter Look-up'!$C:$C,MATCH($A15,'Smelter Look-up'!$E:$E,0)))</f>
        <v>CV United Smelting</v>
      </c>
      <c r="D15" s="250"/>
      <c r="E15" s="250" t="str">
        <f ca="1">IF(ISERROR($V15),"",OFFSET('Smelter Look-up'!$D$4,$V15-4,0)&amp;"")</f>
        <v>INDONESIA</v>
      </c>
      <c r="F15" s="250" t="str">
        <f ca="1">IF(ISERROR($V15),"",OFFSET('Smelter Look-up'!$E$4,$V15-4,0))</f>
        <v>CID000315</v>
      </c>
      <c r="G15" s="250" t="str">
        <f ca="1">IF(C15=$X$4,"Enter smelter details", IF(ISERROR($V15),"",OFFSET('Smelter Look-up'!$F$4,$V15-4,0)))</f>
        <v>CFSI</v>
      </c>
      <c r="H15" s="251">
        <f ca="1">IF(ISERROR($V15),"",OFFSET('Smelter Look-up'!$G$4,$V15-4,0))</f>
        <v>0</v>
      </c>
      <c r="I15" s="252" t="str">
        <f ca="1">IF(ISERROR($V15),"",OFFSET('Smelter Look-up'!$H$4,$V15-4,0))</f>
        <v>Pangkal Pinang</v>
      </c>
      <c r="J15" s="252" t="str">
        <f ca="1">IF(ISERROR($V15),"",OFFSET('Smelter Look-up'!$I$4,$V15-4,0))</f>
        <v>Kepulauan Bangka Belitung</v>
      </c>
      <c r="K15" s="254"/>
      <c r="L15" s="254"/>
      <c r="M15" s="254"/>
      <c r="N15" s="254"/>
      <c r="O15" s="254"/>
      <c r="P15" s="253"/>
      <c r="Q15" s="255"/>
      <c r="R15" s="250" t="str">
        <f ca="1">IF(ISERROR($V15),"",OFFSET('Smelter Look-up'!$C$4,$V15-4,0)&amp;"")</f>
        <v>CV United Smelting</v>
      </c>
      <c r="S15" s="264" t="str">
        <f t="shared" ca="1" si="1"/>
        <v>ID</v>
      </c>
      <c r="T15" s="264" t="str">
        <f ca="1">IF(B15="","",IF(ISERROR(MATCH($J15,SorP!$B$1:$B$6230,0)),"",INDIRECT("'SorP'!$A$"&amp;MATCH($J15,SorP!$B$1:$B$6230,0))))</f>
        <v>ID-BB</v>
      </c>
      <c r="U15" s="299"/>
      <c r="V15" s="300">
        <f ca="1">IF(C15="",NA(),MATCH($B15&amp;$C15,'Smelter Look-up'!$J:$J,0))</f>
        <v>374</v>
      </c>
      <c r="W15" s="301"/>
      <c r="X15" s="301">
        <f t="shared" ca="1" si="2"/>
        <v>0</v>
      </c>
      <c r="Y15" s="301"/>
      <c r="Z15" s="301"/>
      <c r="AB15" s="303" t="str">
        <f t="shared" ca="1" si="3"/>
        <v>TinCV United Smelting</v>
      </c>
    </row>
    <row r="16" spans="1:37" s="302" customFormat="1" ht="51">
      <c r="A16" s="249" t="s">
        <v>1990</v>
      </c>
      <c r="B16" s="250" t="str">
        <f ca="1">IF(LEN(A16)=0,"",INDEX('Smelter Look-up'!$A:$A,MATCH($A16,'Smelter Look-up'!$E:$E,0)))</f>
        <v>Tin</v>
      </c>
      <c r="C16" s="256" t="str">
        <f ca="1">IF(LEN(A16)=0,"",INDEX('Smelter Look-up'!$C:$C,MATCH($A16,'Smelter Look-up'!$E:$E,0)))</f>
        <v>CV Venus Inti Perkasa</v>
      </c>
      <c r="D16" s="250"/>
      <c r="E16" s="250" t="str">
        <f ca="1">IF(ISERROR($V16),"",OFFSET('Smelter Look-up'!$D$4,$V16-4,0)&amp;"")</f>
        <v>INDONESIA</v>
      </c>
      <c r="F16" s="250" t="str">
        <f ca="1">IF(ISERROR($V16),"",OFFSET('Smelter Look-up'!$E$4,$V16-4,0))</f>
        <v>CID002455</v>
      </c>
      <c r="G16" s="250" t="str">
        <f ca="1">IF(C16=$X$4,"Enter smelter details", IF(ISERROR($V16),"",OFFSET('Smelter Look-up'!$F$4,$V16-4,0)))</f>
        <v>CFSI</v>
      </c>
      <c r="H16" s="251">
        <f ca="1">IF(ISERROR($V16),"",OFFSET('Smelter Look-up'!$G$4,$V16-4,0))</f>
        <v>0</v>
      </c>
      <c r="I16" s="252" t="str">
        <f ca="1">IF(ISERROR($V16),"",OFFSET('Smelter Look-up'!$H$4,$V16-4,0))</f>
        <v>Pangkal Pinang</v>
      </c>
      <c r="J16" s="252" t="str">
        <f ca="1">IF(ISERROR($V16),"",OFFSET('Smelter Look-up'!$I$4,$V16-4,0))</f>
        <v>Kepulauan Bangka Belitung</v>
      </c>
      <c r="K16" s="254"/>
      <c r="L16" s="254"/>
      <c r="M16" s="254"/>
      <c r="N16" s="254"/>
      <c r="O16" s="254"/>
      <c r="P16" s="253"/>
      <c r="Q16" s="255"/>
      <c r="R16" s="250" t="str">
        <f ca="1">IF(ISERROR($V16),"",OFFSET('Smelter Look-up'!$C$4,$V16-4,0)&amp;"")</f>
        <v>CV Venus Inti Perkasa</v>
      </c>
      <c r="S16" s="264" t="str">
        <f t="shared" ca="1" si="1"/>
        <v>ID</v>
      </c>
      <c r="T16" s="264" t="str">
        <f ca="1">IF(B16="","",IF(ISERROR(MATCH($J16,SorP!$B$1:$B$6230,0)),"",INDIRECT("'SorP'!$A$"&amp;MATCH($J16,SorP!$B$1:$B$6230,0))))</f>
        <v>ID-BB</v>
      </c>
      <c r="U16" s="299"/>
      <c r="V16" s="300">
        <f ca="1">IF(C16="",NA(),MATCH($B16&amp;$C16,'Smelter Look-up'!$J:$J,0))</f>
        <v>375</v>
      </c>
      <c r="W16" s="301"/>
      <c r="X16" s="301">
        <f t="shared" ca="1" si="2"/>
        <v>0</v>
      </c>
      <c r="Y16" s="301"/>
      <c r="Z16" s="301"/>
      <c r="AB16" s="303" t="str">
        <f t="shared" ca="1" si="3"/>
        <v>TinCV Venus Inti Perkasa</v>
      </c>
    </row>
    <row r="17" spans="1:28" s="302" customFormat="1" ht="25.5">
      <c r="A17" s="249" t="s">
        <v>2008</v>
      </c>
      <c r="B17" s="250" t="str">
        <f ca="1">IF(LEN(A17)=0,"",INDEX('Smelter Look-up'!$A:$A,MATCH($A17,'Smelter Look-up'!$E:$E,0)))</f>
        <v>Tin</v>
      </c>
      <c r="C17" s="256" t="str">
        <f ca="1">IF(LEN(A17)=0,"",INDEX('Smelter Look-up'!$C:$C,MATCH($A17,'Smelter Look-up'!$E:$E,0)))</f>
        <v>Dowa</v>
      </c>
      <c r="D17" s="250"/>
      <c r="E17" s="250" t="str">
        <f ca="1">IF(ISERROR($V17),"",OFFSET('Smelter Look-up'!$D$4,$V17-4,0)&amp;"")</f>
        <v>JAPAN</v>
      </c>
      <c r="F17" s="250" t="str">
        <f ca="1">IF(ISERROR($V17),"",OFFSET('Smelter Look-up'!$E$4,$V17-4,0))</f>
        <v>CID000402</v>
      </c>
      <c r="G17" s="250" t="str">
        <f ca="1">IF(C17=$X$4,"Enter smelter details", IF(ISERROR($V17),"",OFFSET('Smelter Look-up'!$F$4,$V17-4,0)))</f>
        <v>CFSI</v>
      </c>
      <c r="H17" s="251">
        <f ca="1">IF(ISERROR($V17),"",OFFSET('Smelter Look-up'!$G$4,$V17-4,0))</f>
        <v>0</v>
      </c>
      <c r="I17" s="252" t="str">
        <f ca="1">IF(ISERROR($V17),"",OFFSET('Smelter Look-up'!$H$4,$V17-4,0))</f>
        <v>Kosaka</v>
      </c>
      <c r="J17" s="252" t="str">
        <f ca="1">IF(ISERROR($V17),"",OFFSET('Smelter Look-up'!$I$4,$V17-4,0))</f>
        <v>Akita</v>
      </c>
      <c r="K17" s="254"/>
      <c r="L17" s="254"/>
      <c r="M17" s="254"/>
      <c r="N17" s="254"/>
      <c r="O17" s="254"/>
      <c r="P17" s="253"/>
      <c r="Q17" s="255"/>
      <c r="R17" s="250" t="str">
        <f ca="1">IF(ISERROR($V17),"",OFFSET('Smelter Look-up'!$C$4,$V17-4,0)&amp;"")</f>
        <v>Dowa</v>
      </c>
      <c r="S17" s="264" t="str">
        <f t="shared" ca="1" si="1"/>
        <v>JP</v>
      </c>
      <c r="T17" s="264" t="str">
        <f ca="1">IF(B17="","",IF(ISERROR(MATCH($J17,SorP!$B$1:$B$6230,0)),"",INDIRECT("'SorP'!$A$"&amp;MATCH($J17,SorP!$B$1:$B$6230,0))))</f>
        <v>JP-05</v>
      </c>
      <c r="U17" s="299"/>
      <c r="V17" s="300">
        <f ca="1">IF(C17="",NA(),MATCH($B17&amp;$C17,'Smelter Look-up'!$J:$J,0))</f>
        <v>376</v>
      </c>
      <c r="W17" s="301"/>
      <c r="X17" s="301">
        <f t="shared" ca="1" si="2"/>
        <v>0</v>
      </c>
      <c r="Y17" s="301"/>
      <c r="Z17" s="301"/>
      <c r="AB17" s="303" t="str">
        <f t="shared" ca="1" si="3"/>
        <v>TinDowa</v>
      </c>
    </row>
    <row r="18" spans="1:28" s="302" customFormat="1" ht="191.25">
      <c r="A18" s="249" t="s">
        <v>2595</v>
      </c>
      <c r="B18" s="250" t="str">
        <f ca="1">IF(LEN(A18)=0,"",INDEX('Smelter Look-up'!$A:$A,MATCH($A18,'Smelter Look-up'!$E:$E,0)))</f>
        <v>Tin</v>
      </c>
      <c r="C18" s="256" t="str">
        <f ca="1">IF(LEN(A18)=0,"",INDEX('Smelter Look-up'!$C:$C,MATCH($A18,'Smelter Look-up'!$E:$E,0)))</f>
        <v>Electro-Mechanical Facility of the Cao Bang Minerals &amp; Metallurgy Joint Stock Company</v>
      </c>
      <c r="D18" s="250"/>
      <c r="E18" s="250" t="str">
        <f ca="1">IF(ISERROR($V18),"",OFFSET('Smelter Look-up'!$D$4,$V18-4,0)&amp;"")</f>
        <v>VIET NAM</v>
      </c>
      <c r="F18" s="250" t="str">
        <f ca="1">IF(ISERROR($V18),"",OFFSET('Smelter Look-up'!$E$4,$V18-4,0))</f>
        <v>CID002572</v>
      </c>
      <c r="G18" s="250" t="str">
        <f ca="1">IF(C18=$X$4,"Enter smelter details", IF(ISERROR($V18),"",OFFSET('Smelter Look-up'!$F$4,$V18-4,0)))</f>
        <v>CFSI</v>
      </c>
      <c r="H18" s="251">
        <f ca="1">IF(ISERROR($V18),"",OFFSET('Smelter Look-up'!$G$4,$V18-4,0))</f>
        <v>0</v>
      </c>
      <c r="I18" s="252" t="str">
        <f ca="1">IF(ISERROR($V18),"",OFFSET('Smelter Look-up'!$H$4,$V18-4,0))</f>
        <v>Tinh Tuc</v>
      </c>
      <c r="J18" s="252" t="str">
        <f ca="1">IF(ISERROR($V18),"",OFFSET('Smelter Look-up'!$I$4,$V18-4,0))</f>
        <v>Cao Bằng</v>
      </c>
      <c r="K18" s="254"/>
      <c r="L18" s="254"/>
      <c r="M18" s="254"/>
      <c r="N18" s="254"/>
      <c r="O18" s="254"/>
      <c r="P18" s="253"/>
      <c r="Q18" s="255"/>
      <c r="R18" s="250" t="str">
        <f ca="1">IF(ISERROR($V18),"",OFFSET('Smelter Look-up'!$C$4,$V18-4,0)&amp;"")</f>
        <v>Electro-Mechanical Facility of the Cao Bang Minerals &amp; Metallurgy Joint Stock Company</v>
      </c>
      <c r="S18" s="264" t="str">
        <f t="shared" ca="1" si="1"/>
        <v>VN</v>
      </c>
      <c r="T18" s="264" t="str">
        <f ca="1">IF(B18="","",IF(ISERROR(MATCH($J18,SorP!$B$1:$B$6230,0)),"",INDIRECT("'SorP'!$A$"&amp;MATCH($J18,SorP!$B$1:$B$6230,0))))</f>
        <v>VN-04</v>
      </c>
      <c r="U18" s="299"/>
      <c r="V18" s="300">
        <f ca="1">IF(C18="",NA(),MATCH($B18&amp;$C18,'Smelter Look-up'!$J:$J,0))</f>
        <v>378</v>
      </c>
      <c r="W18" s="301"/>
      <c r="X18" s="301">
        <f t="shared" ca="1" si="2"/>
        <v>0</v>
      </c>
      <c r="Y18" s="301"/>
      <c r="Z18" s="301"/>
      <c r="AB18" s="303" t="str">
        <f t="shared" ca="1" si="3"/>
        <v>TinElectro-Mechanical Facility of the Cao Bang Minerals &amp; Metallurgy Joint Stock Company</v>
      </c>
    </row>
    <row r="19" spans="1:28" s="302" customFormat="1" ht="38.25">
      <c r="A19" s="249" t="s">
        <v>2606</v>
      </c>
      <c r="B19" s="250" t="str">
        <f ca="1">IF(LEN(A19)=0,"",INDEX('Smelter Look-up'!$A:$A,MATCH($A19,'Smelter Look-up'!$E:$E,0)))</f>
        <v>Tin</v>
      </c>
      <c r="C19" s="256" t="str">
        <f ca="1">IF(LEN(A19)=0,"",INDEX('Smelter Look-up'!$C:$C,MATCH($A19,'Smelter Look-up'!$E:$E,0)))</f>
        <v>Metallo Spain S.L.U.</v>
      </c>
      <c r="D19" s="250"/>
      <c r="E19" s="250" t="str">
        <f ca="1">IF(ISERROR($V19),"",OFFSET('Smelter Look-up'!$D$4,$V19-4,0)&amp;"")</f>
        <v>SPAIN</v>
      </c>
      <c r="F19" s="250" t="str">
        <f ca="1">IF(ISERROR($V19),"",OFFSET('Smelter Look-up'!$E$4,$V19-4,0))</f>
        <v>CID002774</v>
      </c>
      <c r="G19" s="250" t="str">
        <f ca="1">IF(C19=$X$4,"Enter smelter details", IF(ISERROR($V19),"",OFFSET('Smelter Look-up'!$F$4,$V19-4,0)))</f>
        <v>CFSI</v>
      </c>
      <c r="H19" s="251">
        <f ca="1">IF(ISERROR($V19),"",OFFSET('Smelter Look-up'!$G$4,$V19-4,0))</f>
        <v>0</v>
      </c>
      <c r="I19" s="252" t="str">
        <f ca="1">IF(ISERROR($V19),"",OFFSET('Smelter Look-up'!$H$4,$V19-4,0))</f>
        <v>Berango</v>
      </c>
      <c r="J19" s="252" t="str">
        <f ca="1">IF(ISERROR($V19),"",OFFSET('Smelter Look-up'!$I$4,$V19-4,0))</f>
        <v>Bizkaia</v>
      </c>
      <c r="K19" s="254"/>
      <c r="L19" s="254"/>
      <c r="M19" s="254"/>
      <c r="N19" s="254"/>
      <c r="O19" s="254"/>
      <c r="P19" s="253"/>
      <c r="Q19" s="255"/>
      <c r="R19" s="250" t="str">
        <f ca="1">IF(ISERROR($V19),"",OFFSET('Smelter Look-up'!$C$4,$V19-4,0)&amp;"")</f>
        <v>Metallo Spain S.L.U.</v>
      </c>
      <c r="S19" s="264" t="str">
        <f t="shared" ca="1" si="1"/>
        <v>ES</v>
      </c>
      <c r="T19" s="264" t="str">
        <f ca="1">IF(B19="","",IF(ISERROR(MATCH($J19,SorP!$B$1:$B$6230,0)),"",INDIRECT("'SorP'!$A$"&amp;MATCH($J19,SorP!$B$1:$B$6230,0))))</f>
        <v>ES-BI</v>
      </c>
      <c r="U19" s="299"/>
      <c r="V19" s="300">
        <f ca="1">IF(C19="",NA(),MATCH($B19&amp;$C19,'Smelter Look-up'!$J:$J,0))</f>
        <v>421</v>
      </c>
      <c r="W19" s="301"/>
      <c r="X19" s="301">
        <f t="shared" ca="1" si="2"/>
        <v>0</v>
      </c>
      <c r="Y19" s="301"/>
      <c r="Z19" s="301"/>
      <c r="AB19" s="303" t="str">
        <f t="shared" ca="1" si="3"/>
        <v>TinMetallo Spain S.L.U.</v>
      </c>
    </row>
    <row r="20" spans="1:28" s="302" customFormat="1" ht="38.25">
      <c r="A20" s="249" t="s">
        <v>1168</v>
      </c>
      <c r="B20" s="250" t="str">
        <f ca="1">IF(LEN(A20)=0,"",INDEX('Smelter Look-up'!$A:$A,MATCH($A20,'Smelter Look-up'!$E:$E,0)))</f>
        <v>Tin</v>
      </c>
      <c r="C20" s="256" t="str">
        <f ca="1">IF(LEN(A20)=0,"",INDEX('Smelter Look-up'!$C:$C,MATCH($A20,'Smelter Look-up'!$E:$E,0)))</f>
        <v>EM Vinto</v>
      </c>
      <c r="D20" s="250"/>
      <c r="E20" s="250" t="str">
        <f ca="1">IF(ISERROR($V20),"",OFFSET('Smelter Look-up'!$D$4,$V20-4,0)&amp;"")</f>
        <v>BOLIVIA (PLURINATIONAL STATE OF)</v>
      </c>
      <c r="F20" s="250" t="str">
        <f ca="1">IF(ISERROR($V20),"",OFFSET('Smelter Look-up'!$E$4,$V20-4,0))</f>
        <v>CID000438</v>
      </c>
      <c r="G20" s="250" t="str">
        <f ca="1">IF(C20=$X$4,"Enter smelter details", IF(ISERROR($V20),"",OFFSET('Smelter Look-up'!$F$4,$V20-4,0)))</f>
        <v>CFSI</v>
      </c>
      <c r="H20" s="251">
        <f ca="1">IF(ISERROR($V20),"",OFFSET('Smelter Look-up'!$G$4,$V20-4,0))</f>
        <v>0</v>
      </c>
      <c r="I20" s="252" t="str">
        <f ca="1">IF(ISERROR($V20),"",OFFSET('Smelter Look-up'!$H$4,$V20-4,0))</f>
        <v>Oruro</v>
      </c>
      <c r="J20" s="252" t="str">
        <f ca="1">IF(ISERROR($V20),"",OFFSET('Smelter Look-up'!$I$4,$V20-4,0))</f>
        <v>Oruro</v>
      </c>
      <c r="K20" s="254"/>
      <c r="L20" s="254"/>
      <c r="M20" s="254"/>
      <c r="N20" s="254"/>
      <c r="O20" s="254"/>
      <c r="P20" s="253"/>
      <c r="Q20" s="255"/>
      <c r="R20" s="250" t="str">
        <f ca="1">IF(ISERROR($V20),"",OFFSET('Smelter Look-up'!$C$4,$V20-4,0)&amp;"")</f>
        <v>EM Vinto</v>
      </c>
      <c r="S20" s="264" t="str">
        <f t="shared" ca="1" si="1"/>
        <v>BO</v>
      </c>
      <c r="T20" s="264" t="str">
        <f ca="1">IF(B20="","",IF(ISERROR(MATCH($J20,SorP!$B$1:$B$6230,0)),"",INDIRECT("'SorP'!$A$"&amp;MATCH($J20,SorP!$B$1:$B$6230,0))))</f>
        <v>BO-O</v>
      </c>
      <c r="U20" s="299"/>
      <c r="V20" s="300">
        <f ca="1">IF(C20="",NA(),MATCH($B20&amp;$C20,'Smelter Look-up'!$J:$J,0))</f>
        <v>379</v>
      </c>
      <c r="W20" s="301"/>
      <c r="X20" s="301">
        <f t="shared" ca="1" si="2"/>
        <v>0</v>
      </c>
      <c r="Y20" s="301"/>
      <c r="Z20" s="301"/>
      <c r="AB20" s="303" t="str">
        <f t="shared" ca="1" si="3"/>
        <v>TinEM Vinto</v>
      </c>
    </row>
    <row r="21" spans="1:28" s="302" customFormat="1" ht="51">
      <c r="A21" s="249" t="s">
        <v>1169</v>
      </c>
      <c r="B21" s="250" t="str">
        <f ca="1">IF(LEN(A21)=0,"",INDEX('Smelter Look-up'!$A:$A,MATCH($A21,'Smelter Look-up'!$E:$E,0)))</f>
        <v>Tin</v>
      </c>
      <c r="C21" s="256" t="str">
        <f ca="1">IF(LEN(A21)=0,"",INDEX('Smelter Look-up'!$C:$C,MATCH($A21,'Smelter Look-up'!$E:$E,0)))</f>
        <v>Estanho de Rondonia S.A.</v>
      </c>
      <c r="D21" s="250"/>
      <c r="E21" s="250" t="str">
        <f ca="1">IF(ISERROR($V21),"",OFFSET('Smelter Look-up'!$D$4,$V21-4,0)&amp;"")</f>
        <v>BRAZIL</v>
      </c>
      <c r="F21" s="250" t="str">
        <f ca="1">IF(ISERROR($V21),"",OFFSET('Smelter Look-up'!$E$4,$V21-4,0))</f>
        <v>CID000448</v>
      </c>
      <c r="G21" s="250" t="str">
        <f ca="1">IF(C21=$X$4,"Enter smelter details", IF(ISERROR($V21),"",OFFSET('Smelter Look-up'!$F$4,$V21-4,0)))</f>
        <v>CFSI</v>
      </c>
      <c r="H21" s="251">
        <f ca="1">IF(ISERROR($V21),"",OFFSET('Smelter Look-up'!$G$4,$V21-4,0))</f>
        <v>0</v>
      </c>
      <c r="I21" s="252" t="str">
        <f ca="1">IF(ISERROR($V21),"",OFFSET('Smelter Look-up'!$H$4,$V21-4,0))</f>
        <v>Ariquemes</v>
      </c>
      <c r="J21" s="252" t="str">
        <f ca="1">IF(ISERROR($V21),"",OFFSET('Smelter Look-up'!$I$4,$V21-4,0))</f>
        <v>Rondônia</v>
      </c>
      <c r="K21" s="254"/>
      <c r="L21" s="254"/>
      <c r="M21" s="254"/>
      <c r="N21" s="254"/>
      <c r="O21" s="254"/>
      <c r="P21" s="253"/>
      <c r="Q21" s="255"/>
      <c r="R21" s="250" t="str">
        <f ca="1">IF(ISERROR($V21),"",OFFSET('Smelter Look-up'!$C$4,$V21-4,0)&amp;"")</f>
        <v>Estanho de Rondonia S.A.</v>
      </c>
      <c r="S21" s="264" t="str">
        <f t="shared" ca="1" si="1"/>
        <v>BR</v>
      </c>
      <c r="T21" s="264" t="str">
        <f ca="1">IF(B21="","",IF(ISERROR(MATCH($J21,SorP!$B$1:$B$6230,0)),"",INDIRECT("'SorP'!$A$"&amp;MATCH($J21,SorP!$B$1:$B$6230,0))))</f>
        <v>BR-RO</v>
      </c>
      <c r="U21" s="299"/>
      <c r="V21" s="300">
        <f ca="1">IF(C21="",NA(),MATCH($B21&amp;$C21,'Smelter Look-up'!$J:$J,0))</f>
        <v>383</v>
      </c>
      <c r="W21" s="301"/>
      <c r="X21" s="301">
        <f t="shared" ca="1" si="2"/>
        <v>0</v>
      </c>
      <c r="Y21" s="301"/>
      <c r="Z21" s="301"/>
      <c r="AB21" s="303" t="str">
        <f t="shared" ca="1" si="3"/>
        <v>TinEstanho de Rondonia S.A.</v>
      </c>
    </row>
    <row r="22" spans="1:28" s="302" customFormat="1" ht="25.5">
      <c r="A22" s="249" t="s">
        <v>1170</v>
      </c>
      <c r="B22" s="250" t="str">
        <f ca="1">IF(LEN(A22)=0,"",INDEX('Smelter Look-up'!$A:$A,MATCH($A22,'Smelter Look-up'!$E:$E,0)))</f>
        <v>Tin</v>
      </c>
      <c r="C22" s="256" t="str">
        <f ca="1">IF(LEN(A22)=0,"",INDEX('Smelter Look-up'!$C:$C,MATCH($A22,'Smelter Look-up'!$E:$E,0)))</f>
        <v>Fenix Metals</v>
      </c>
      <c r="D22" s="250"/>
      <c r="E22" s="250" t="str">
        <f ca="1">IF(ISERROR($V22),"",OFFSET('Smelter Look-up'!$D$4,$V22-4,0)&amp;"")</f>
        <v>POLAND</v>
      </c>
      <c r="F22" s="250" t="str">
        <f ca="1">IF(ISERROR($V22),"",OFFSET('Smelter Look-up'!$E$4,$V22-4,0))</f>
        <v>CID000468</v>
      </c>
      <c r="G22" s="250" t="str">
        <f ca="1">IF(C22=$X$4,"Enter smelter details", IF(ISERROR($V22),"",OFFSET('Smelter Look-up'!$F$4,$V22-4,0)))</f>
        <v>CFSI</v>
      </c>
      <c r="H22" s="251">
        <f ca="1">IF(ISERROR($V22),"",OFFSET('Smelter Look-up'!$G$4,$V22-4,0))</f>
        <v>0</v>
      </c>
      <c r="I22" s="252" t="str">
        <f ca="1">IF(ISERROR($V22),"",OFFSET('Smelter Look-up'!$H$4,$V22-4,0))</f>
        <v>Chmielów</v>
      </c>
      <c r="J22" s="252" t="str">
        <f ca="1">IF(ISERROR($V22),"",OFFSET('Smelter Look-up'!$I$4,$V22-4,0))</f>
        <v>Podkarpackie</v>
      </c>
      <c r="K22" s="254"/>
      <c r="L22" s="254"/>
      <c r="M22" s="254"/>
      <c r="N22" s="254"/>
      <c r="O22" s="254"/>
      <c r="P22" s="253"/>
      <c r="Q22" s="255"/>
      <c r="R22" s="250" t="str">
        <f ca="1">IF(ISERROR($V22),"",OFFSET('Smelter Look-up'!$C$4,$V22-4,0)&amp;"")</f>
        <v>Fenix Metals</v>
      </c>
      <c r="S22" s="264" t="str">
        <f t="shared" ca="1" si="1"/>
        <v>PL</v>
      </c>
      <c r="T22" s="264" t="str">
        <f ca="1">IF(B22="","",IF(ISERROR(MATCH($J22,SorP!$B$1:$B$6230,0)),"",INDIRECT("'SorP'!$A$"&amp;MATCH($J22,SorP!$B$1:$B$6230,0))))</f>
        <v>PL-PK</v>
      </c>
      <c r="U22" s="299"/>
      <c r="V22" s="300">
        <f ca="1">IF(C22="",NA(),MATCH($B22&amp;$C22,'Smelter Look-up'!$J:$J,0))</f>
        <v>385</v>
      </c>
      <c r="W22" s="301"/>
      <c r="X22" s="301">
        <f t="shared" ca="1" si="2"/>
        <v>0</v>
      </c>
      <c r="Y22" s="301"/>
      <c r="Z22" s="301"/>
      <c r="AB22" s="303" t="str">
        <f t="shared" ca="1" si="3"/>
        <v>TinFenix Metals</v>
      </c>
    </row>
    <row r="23" spans="1:28" s="302" customFormat="1" ht="89.25">
      <c r="A23" s="249" t="s">
        <v>3329</v>
      </c>
      <c r="B23" s="250" t="str">
        <f ca="1">IF(LEN(A23)=0,"",INDEX('Smelter Look-up'!$A:$A,MATCH($A23,'Smelter Look-up'!$E:$E,0)))</f>
        <v>Tin</v>
      </c>
      <c r="C23" s="256" t="str">
        <f ca="1">IF(LEN(A23)=0,"",INDEX('Smelter Look-up'!$C:$C,MATCH($A23,'Smelter Look-up'!$E:$E,0)))</f>
        <v>Gejiu Fengming Metallurgy Chemical Plant</v>
      </c>
      <c r="D23" s="250"/>
      <c r="E23" s="250" t="str">
        <f ca="1">IF(ISERROR($V23),"",OFFSET('Smelter Look-up'!$D$4,$V23-4,0)&amp;"")</f>
        <v>CHINA</v>
      </c>
      <c r="F23" s="250" t="str">
        <f ca="1">IF(ISERROR($V23),"",OFFSET('Smelter Look-up'!$E$4,$V23-4,0))</f>
        <v>CID002848</v>
      </c>
      <c r="G23" s="250" t="str">
        <f ca="1">IF(C23=$X$4,"Enter smelter details", IF(ISERROR($V23),"",OFFSET('Smelter Look-up'!$F$4,$V23-4,0)))</f>
        <v>CFSI</v>
      </c>
      <c r="H23" s="251">
        <f ca="1">IF(ISERROR($V23),"",OFFSET('Smelter Look-up'!$G$4,$V23-4,0))</f>
        <v>0</v>
      </c>
      <c r="I23" s="252" t="str">
        <f ca="1">IF(ISERROR($V23),"",OFFSET('Smelter Look-up'!$H$4,$V23-4,0))</f>
        <v>Gejiu</v>
      </c>
      <c r="J23" s="252" t="str">
        <f ca="1">IF(ISERROR($V23),"",OFFSET('Smelter Look-up'!$I$4,$V23-4,0))</f>
        <v>Yunnan</v>
      </c>
      <c r="K23" s="254"/>
      <c r="L23" s="254"/>
      <c r="M23" s="254"/>
      <c r="N23" s="254"/>
      <c r="O23" s="254"/>
      <c r="P23" s="253"/>
      <c r="Q23" s="255"/>
      <c r="R23" s="250" t="str">
        <f ca="1">IF(ISERROR($V23),"",OFFSET('Smelter Look-up'!$C$4,$V23-4,0)&amp;"")</f>
        <v>Gejiu Fengming Metallurgy Chemical Plant</v>
      </c>
      <c r="S23" s="264" t="str">
        <f t="shared" ca="1" si="1"/>
        <v>CN</v>
      </c>
      <c r="T23" s="264" t="str">
        <f ca="1">IF(B23="","",IF(ISERROR(MATCH($J23,SorP!$B$1:$B$6230,0)),"",INDIRECT("'SorP'!$A$"&amp;MATCH($J23,SorP!$B$1:$B$6230,0))))</f>
        <v>CN-53</v>
      </c>
      <c r="U23" s="299"/>
      <c r="V23" s="300">
        <f ca="1">IF(C23="",NA(),MATCH($B23&amp;$C23,'Smelter Look-up'!$J:$J,0))</f>
        <v>388</v>
      </c>
      <c r="W23" s="301"/>
      <c r="X23" s="301">
        <f t="shared" ca="1" si="2"/>
        <v>0</v>
      </c>
      <c r="Y23" s="301"/>
      <c r="Z23" s="301"/>
      <c r="AB23" s="303" t="str">
        <f t="shared" ca="1" si="3"/>
        <v>TinGejiu Fengming Metallurgy Chemical Plant</v>
      </c>
    </row>
    <row r="24" spans="1:28" s="302" customFormat="1" ht="63.75">
      <c r="A24" s="249" t="s">
        <v>3651</v>
      </c>
      <c r="B24" s="250" t="str">
        <f ca="1">IF(LEN(A24)=0,"",INDEX('Smelter Look-up'!$A:$A,MATCH($A24,'Smelter Look-up'!$E:$E,0)))</f>
        <v>Tin</v>
      </c>
      <c r="C24" s="256" t="str">
        <f ca="1">IF(LEN(A24)=0,"",INDEX('Smelter Look-up'!$C:$C,MATCH($A24,'Smelter Look-up'!$E:$E,0)))</f>
        <v>Gejiu Jinye Mineral Company</v>
      </c>
      <c r="D24" s="250"/>
      <c r="E24" s="250" t="str">
        <f ca="1">IF(ISERROR($V24),"",OFFSET('Smelter Look-up'!$D$4,$V24-4,0)&amp;"")</f>
        <v>CHINA</v>
      </c>
      <c r="F24" s="250" t="str">
        <f ca="1">IF(ISERROR($V24),"",OFFSET('Smelter Look-up'!$E$4,$V24-4,0))</f>
        <v>CID002859</v>
      </c>
      <c r="G24" s="250" t="str">
        <f ca="1">IF(C24=$X$4,"Enter smelter details", IF(ISERROR($V24),"",OFFSET('Smelter Look-up'!$F$4,$V24-4,0)))</f>
        <v>CFSI</v>
      </c>
      <c r="H24" s="251">
        <f ca="1">IF(ISERROR($V24),"",OFFSET('Smelter Look-up'!$G$4,$V24-4,0))</f>
        <v>0</v>
      </c>
      <c r="I24" s="252" t="str">
        <f ca="1">IF(ISERROR($V24),"",OFFSET('Smelter Look-up'!$H$4,$V24-4,0))</f>
        <v>Jijie</v>
      </c>
      <c r="J24" s="252" t="str">
        <f ca="1">IF(ISERROR($V24),"",OFFSET('Smelter Look-up'!$I$4,$V24-4,0))</f>
        <v>Yunnan</v>
      </c>
      <c r="K24" s="254"/>
      <c r="L24" s="254"/>
      <c r="M24" s="254"/>
      <c r="N24" s="254"/>
      <c r="O24" s="254"/>
      <c r="P24" s="253"/>
      <c r="Q24" s="255"/>
      <c r="R24" s="250" t="str">
        <f ca="1">IF(ISERROR($V24),"",OFFSET('Smelter Look-up'!$C$4,$V24-4,0)&amp;"")</f>
        <v>Gejiu Jinye Mineral Company</v>
      </c>
      <c r="S24" s="264" t="str">
        <f t="shared" ca="1" si="1"/>
        <v>CN</v>
      </c>
      <c r="T24" s="264" t="str">
        <f ca="1">IF(B24="","",IF(ISERROR(MATCH($J24,SorP!$B$1:$B$6230,0)),"",INDIRECT("'SorP'!$A$"&amp;MATCH($J24,SorP!$B$1:$B$6230,0))))</f>
        <v>CN-53</v>
      </c>
      <c r="U24" s="299"/>
      <c r="V24" s="300">
        <f ca="1">IF(C24="",NA(),MATCH($B24&amp;$C24,'Smelter Look-up'!$J:$J,0))</f>
        <v>389</v>
      </c>
      <c r="W24" s="301"/>
      <c r="X24" s="301">
        <f t="shared" ca="1" si="2"/>
        <v>0</v>
      </c>
      <c r="Y24" s="301"/>
      <c r="Z24" s="301"/>
      <c r="AB24" s="303" t="str">
        <f t="shared" ca="1" si="3"/>
        <v>TinGejiu Jinye Mineral Company</v>
      </c>
    </row>
    <row r="25" spans="1:28" s="302" customFormat="1" ht="89.25">
      <c r="A25" s="249" t="s">
        <v>1174</v>
      </c>
      <c r="B25" s="250" t="str">
        <f ca="1">IF(LEN(A25)=0,"",INDEX('Smelter Look-up'!$A:$A,MATCH($A25,'Smelter Look-up'!$E:$E,0)))</f>
        <v>Tin</v>
      </c>
      <c r="C25" s="256" t="str">
        <f ca="1">IF(LEN(A25)=0,"",INDEX('Smelter Look-up'!$C:$C,MATCH($A25,'Smelter Look-up'!$E:$E,0)))</f>
        <v>Gejiu Kai Meng Industry and Trade LLC</v>
      </c>
      <c r="D25" s="250"/>
      <c r="E25" s="250" t="str">
        <f ca="1">IF(ISERROR($V25),"",OFFSET('Smelter Look-up'!$D$4,$V25-4,0)&amp;"")</f>
        <v>CHINA</v>
      </c>
      <c r="F25" s="250" t="str">
        <f ca="1">IF(ISERROR($V25),"",OFFSET('Smelter Look-up'!$E$4,$V25-4,0))</f>
        <v>CID000942</v>
      </c>
      <c r="G25" s="250" t="str">
        <f ca="1">IF(C25=$X$4,"Enter smelter details", IF(ISERROR($V25),"",OFFSET('Smelter Look-up'!$F$4,$V25-4,0)))</f>
        <v>CFSI</v>
      </c>
      <c r="H25" s="251">
        <f ca="1">IF(ISERROR($V25),"",OFFSET('Smelter Look-up'!$G$4,$V25-4,0))</f>
        <v>0</v>
      </c>
      <c r="I25" s="252" t="str">
        <f ca="1">IF(ISERROR($V25),"",OFFSET('Smelter Look-up'!$H$4,$V25-4,0))</f>
        <v>Gejiu</v>
      </c>
      <c r="J25" s="252" t="str">
        <f ca="1">IF(ISERROR($V25),"",OFFSET('Smelter Look-up'!$I$4,$V25-4,0))</f>
        <v>Yunnan</v>
      </c>
      <c r="K25" s="254"/>
      <c r="L25" s="254"/>
      <c r="M25" s="254"/>
      <c r="N25" s="254"/>
      <c r="O25" s="254"/>
      <c r="P25" s="253"/>
      <c r="Q25" s="255"/>
      <c r="R25" s="250" t="str">
        <f ca="1">IF(ISERROR($V25),"",OFFSET('Smelter Look-up'!$C$4,$V25-4,0)&amp;"")</f>
        <v>Gejiu Kai Meng Industry and Trade LLC</v>
      </c>
      <c r="S25" s="264" t="str">
        <f t="shared" ca="1" si="1"/>
        <v>CN</v>
      </c>
      <c r="T25" s="264" t="str">
        <f ca="1">IF(B25="","",IF(ISERROR(MATCH($J25,SorP!$B$1:$B$6230,0)),"",INDIRECT("'SorP'!$A$"&amp;MATCH($J25,SorP!$B$1:$B$6230,0))))</f>
        <v>CN-53</v>
      </c>
      <c r="U25" s="299"/>
      <c r="V25" s="300">
        <f ca="1">IF(C25="",NA(),MATCH($B25&amp;$C25,'Smelter Look-up'!$J:$J,0))</f>
        <v>390</v>
      </c>
      <c r="W25" s="301"/>
      <c r="X25" s="301">
        <f t="shared" ca="1" si="2"/>
        <v>0</v>
      </c>
      <c r="Y25" s="301"/>
      <c r="Z25" s="301"/>
      <c r="AB25" s="303" t="str">
        <f t="shared" ca="1" si="3"/>
        <v>TinGejiu Kai Meng Industry and Trade LLC</v>
      </c>
    </row>
    <row r="26" spans="1:28" s="302" customFormat="1" ht="89.25">
      <c r="A26" s="249" t="s">
        <v>1171</v>
      </c>
      <c r="B26" s="250" t="str">
        <f ca="1">IF(LEN(A26)=0,"",INDEX('Smelter Look-up'!$A:$A,MATCH($A26,'Smelter Look-up'!$E:$E,0)))</f>
        <v>Tin</v>
      </c>
      <c r="C26" s="256" t="str">
        <f ca="1">IF(LEN(A26)=0,"",INDEX('Smelter Look-up'!$C:$C,MATCH($A26,'Smelter Look-up'!$E:$E,0)))</f>
        <v>Gejiu Non-Ferrous Metal Processing Co., Ltd.</v>
      </c>
      <c r="D26" s="250"/>
      <c r="E26" s="250" t="str">
        <f ca="1">IF(ISERROR($V26),"",OFFSET('Smelter Look-up'!$D$4,$V26-4,0)&amp;"")</f>
        <v>CHINA</v>
      </c>
      <c r="F26" s="250" t="str">
        <f ca="1">IF(ISERROR($V26),"",OFFSET('Smelter Look-up'!$E$4,$V26-4,0))</f>
        <v>CID000538</v>
      </c>
      <c r="G26" s="250" t="str">
        <f ca="1">IF(C26=$X$4,"Enter smelter details", IF(ISERROR($V26),"",OFFSET('Smelter Look-up'!$F$4,$V26-4,0)))</f>
        <v>CFSI</v>
      </c>
      <c r="H26" s="251">
        <f ca="1">IF(ISERROR($V26),"",OFFSET('Smelter Look-up'!$G$4,$V26-4,0))</f>
        <v>0</v>
      </c>
      <c r="I26" s="252" t="str">
        <f ca="1">IF(ISERROR($V26),"",OFFSET('Smelter Look-up'!$H$4,$V26-4,0))</f>
        <v>Gejiu</v>
      </c>
      <c r="J26" s="252" t="str">
        <f ca="1">IF(ISERROR($V26),"",OFFSET('Smelter Look-up'!$I$4,$V26-4,0))</f>
        <v>Yunnan</v>
      </c>
      <c r="K26" s="254"/>
      <c r="L26" s="254"/>
      <c r="M26" s="254"/>
      <c r="N26" s="254"/>
      <c r="O26" s="254"/>
      <c r="P26" s="253"/>
      <c r="Q26" s="255"/>
      <c r="R26" s="250" t="str">
        <f ca="1">IF(ISERROR($V26),"",OFFSET('Smelter Look-up'!$C$4,$V26-4,0)&amp;"")</f>
        <v>Gejiu Non-Ferrous Metal Processing Co., Ltd.</v>
      </c>
      <c r="S26" s="264" t="str">
        <f t="shared" ca="1" si="1"/>
        <v>CN</v>
      </c>
      <c r="T26" s="264" t="str">
        <f ca="1">IF(B26="","",IF(ISERROR(MATCH($J26,SorP!$B$1:$B$6230,0)),"",INDIRECT("'SorP'!$A$"&amp;MATCH($J26,SorP!$B$1:$B$6230,0))))</f>
        <v>CN-53</v>
      </c>
      <c r="U26" s="299"/>
      <c r="V26" s="300">
        <f ca="1">IF(C26="",NA(),MATCH($B26&amp;$C26,'Smelter Look-up'!$J:$J,0))</f>
        <v>391</v>
      </c>
      <c r="W26" s="301"/>
      <c r="X26" s="301">
        <f t="shared" ca="1" si="2"/>
        <v>0</v>
      </c>
      <c r="Y26" s="301"/>
      <c r="Z26" s="301"/>
      <c r="AB26" s="303" t="str">
        <f t="shared" ca="1" si="3"/>
        <v>TinGejiu Non-Ferrous Metal Processing Co., Ltd.</v>
      </c>
    </row>
    <row r="27" spans="1:28" s="302" customFormat="1" ht="102">
      <c r="A27" s="249" t="s">
        <v>2586</v>
      </c>
      <c r="B27" s="250" t="str">
        <f ca="1">IF(LEN(A27)=0,"",INDEX('Smelter Look-up'!$A:$A,MATCH($A27,'Smelter Look-up'!$E:$E,0)))</f>
        <v>Tin</v>
      </c>
      <c r="C27" s="256" t="str">
        <f ca="1">IF(LEN(A27)=0,"",INDEX('Smelter Look-up'!$C:$C,MATCH($A27,'Smelter Look-up'!$E:$E,0)))</f>
        <v>Gejiu Yunxin Nonferrous Electrolysis Co., Ltd.</v>
      </c>
      <c r="D27" s="250"/>
      <c r="E27" s="250" t="str">
        <f ca="1">IF(ISERROR($V27),"",OFFSET('Smelter Look-up'!$D$4,$V27-4,0)&amp;"")</f>
        <v>CHINA</v>
      </c>
      <c r="F27" s="250" t="str">
        <f ca="1">IF(ISERROR($V27),"",OFFSET('Smelter Look-up'!$E$4,$V27-4,0))</f>
        <v>CID001908</v>
      </c>
      <c r="G27" s="250" t="str">
        <f ca="1">IF(C27=$X$4,"Enter smelter details", IF(ISERROR($V27),"",OFFSET('Smelter Look-up'!$F$4,$V27-4,0)))</f>
        <v>CFSI</v>
      </c>
      <c r="H27" s="251">
        <f ca="1">IF(ISERROR($V27),"",OFFSET('Smelter Look-up'!$G$4,$V27-4,0))</f>
        <v>0</v>
      </c>
      <c r="I27" s="252" t="str">
        <f ca="1">IF(ISERROR($V27),"",OFFSET('Smelter Look-up'!$H$4,$V27-4,0))</f>
        <v>Gejiu</v>
      </c>
      <c r="J27" s="252" t="str">
        <f ca="1">IF(ISERROR($V27),"",OFFSET('Smelter Look-up'!$I$4,$V27-4,0))</f>
        <v>Yunnan</v>
      </c>
      <c r="K27" s="254"/>
      <c r="L27" s="254"/>
      <c r="M27" s="254"/>
      <c r="N27" s="254"/>
      <c r="O27" s="254"/>
      <c r="P27" s="253"/>
      <c r="Q27" s="255"/>
      <c r="R27" s="250" t="str">
        <f ca="1">IF(ISERROR($V27),"",OFFSET('Smelter Look-up'!$C$4,$V27-4,0)&amp;"")</f>
        <v>Gejiu Yunxin Nonferrous Electrolysis Co., Ltd.</v>
      </c>
      <c r="S27" s="264" t="str">
        <f t="shared" ca="1" si="1"/>
        <v>CN</v>
      </c>
      <c r="T27" s="264" t="str">
        <f ca="1">IF(B27="","",IF(ISERROR(MATCH($J27,SorP!$B$1:$B$6230,0)),"",INDIRECT("'SorP'!$A$"&amp;MATCH($J27,SorP!$B$1:$B$6230,0))))</f>
        <v>CN-53</v>
      </c>
      <c r="U27" s="299"/>
      <c r="V27" s="300">
        <f ca="1">IF(C27="",NA(),MATCH($B27&amp;$C27,'Smelter Look-up'!$J:$J,0))</f>
        <v>392</v>
      </c>
      <c r="W27" s="301"/>
      <c r="X27" s="301">
        <f t="shared" ca="1" si="2"/>
        <v>0</v>
      </c>
      <c r="Y27" s="301"/>
      <c r="Z27" s="301"/>
      <c r="AB27" s="303" t="str">
        <f t="shared" ca="1" si="3"/>
        <v>TinGejiu Yunxin Nonferrous Electrolysis Co., Ltd.</v>
      </c>
    </row>
    <row r="28" spans="1:28" s="302" customFormat="1" ht="89.25">
      <c r="A28" s="249" t="s">
        <v>1172</v>
      </c>
      <c r="B28" s="250" t="str">
        <f ca="1">IF(LEN(A28)=0,"",INDEX('Smelter Look-up'!$A:$A,MATCH($A28,'Smelter Look-up'!$E:$E,0)))</f>
        <v>Tin</v>
      </c>
      <c r="C28" s="256" t="str">
        <f ca="1">IF(LEN(A28)=0,"",INDEX('Smelter Look-up'!$C:$C,MATCH($A28,'Smelter Look-up'!$E:$E,0)))</f>
        <v>Gejiu Zili Mining And Metallurgy Co., Ltd.</v>
      </c>
      <c r="D28" s="250"/>
      <c r="E28" s="250" t="str">
        <f ca="1">IF(ISERROR($V28),"",OFFSET('Smelter Look-up'!$D$4,$V28-4,0)&amp;"")</f>
        <v>CHINA</v>
      </c>
      <c r="F28" s="250" t="str">
        <f ca="1">IF(ISERROR($V28),"",OFFSET('Smelter Look-up'!$E$4,$V28-4,0))</f>
        <v>CID000555</v>
      </c>
      <c r="G28" s="250" t="str">
        <f ca="1">IF(C28=$X$4,"Enter smelter details", IF(ISERROR($V28),"",OFFSET('Smelter Look-up'!$F$4,$V28-4,0)))</f>
        <v>CFSI</v>
      </c>
      <c r="H28" s="251">
        <f ca="1">IF(ISERROR($V28),"",OFFSET('Smelter Look-up'!$G$4,$V28-4,0))</f>
        <v>0</v>
      </c>
      <c r="I28" s="252" t="str">
        <f ca="1">IF(ISERROR($V28),"",OFFSET('Smelter Look-up'!$H$4,$V28-4,0))</f>
        <v>Gejiu</v>
      </c>
      <c r="J28" s="252" t="str">
        <f ca="1">IF(ISERROR($V28),"",OFFSET('Smelter Look-up'!$I$4,$V28-4,0))</f>
        <v>Yunnan</v>
      </c>
      <c r="K28" s="254"/>
      <c r="L28" s="254"/>
      <c r="M28" s="254"/>
      <c r="N28" s="254"/>
      <c r="O28" s="254"/>
      <c r="P28" s="253"/>
      <c r="Q28" s="255"/>
      <c r="R28" s="250" t="str">
        <f ca="1">IF(ISERROR($V28),"",OFFSET('Smelter Look-up'!$C$4,$V28-4,0)&amp;"")</f>
        <v>Gejiu Zili Mining And Metallurgy Co., Ltd.</v>
      </c>
      <c r="S28" s="264" t="str">
        <f t="shared" ca="1" si="1"/>
        <v>CN</v>
      </c>
      <c r="T28" s="264" t="str">
        <f ca="1">IF(B28="","",IF(ISERROR(MATCH($J28,SorP!$B$1:$B$6230,0)),"",INDIRECT("'SorP'!$A$"&amp;MATCH($J28,SorP!$B$1:$B$6230,0))))</f>
        <v>CN-53</v>
      </c>
      <c r="U28" s="299"/>
      <c r="V28" s="300">
        <f ca="1">IF(C28="",NA(),MATCH($B28&amp;$C28,'Smelter Look-up'!$J:$J,0))</f>
        <v>394</v>
      </c>
      <c r="W28" s="301"/>
      <c r="X28" s="301">
        <f t="shared" ca="1" si="2"/>
        <v>0</v>
      </c>
      <c r="Y28" s="301"/>
      <c r="Z28" s="301"/>
      <c r="AB28" s="303" t="str">
        <f t="shared" ca="1" si="3"/>
        <v>TinGejiu Zili Mining And Metallurgy Co., Ltd.</v>
      </c>
    </row>
    <row r="29" spans="1:28" s="302" customFormat="1" ht="102">
      <c r="A29" s="249" t="s">
        <v>3978</v>
      </c>
      <c r="B29" s="250" t="str">
        <f ca="1">IF(LEN(A29)=0,"",INDEX('Smelter Look-up'!$A:$A,MATCH($A29,'Smelter Look-up'!$E:$E,0)))</f>
        <v>Tin</v>
      </c>
      <c r="C29" s="256" t="str">
        <f ca="1">IF(LEN(A29)=0,"",INDEX('Smelter Look-up'!$C:$C,MATCH($A29,'Smelter Look-up'!$E:$E,0)))</f>
        <v>Guangdong Hanhe Non-Ferrous Metal Co., Ltd.</v>
      </c>
      <c r="D29" s="250"/>
      <c r="E29" s="250" t="str">
        <f ca="1">IF(ISERROR($V29),"",OFFSET('Smelter Look-up'!$D$4,$V29-4,0)&amp;"")</f>
        <v>CHINA</v>
      </c>
      <c r="F29" s="250" t="str">
        <f ca="1">IF(ISERROR($V29),"",OFFSET('Smelter Look-up'!$E$4,$V29-4,0))</f>
        <v>CID003116</v>
      </c>
      <c r="G29" s="250" t="str">
        <f ca="1">IF(C29=$X$4,"Enter smelter details", IF(ISERROR($V29),"",OFFSET('Smelter Look-up'!$F$4,$V29-4,0)))</f>
        <v>CFSI</v>
      </c>
      <c r="H29" s="251">
        <f ca="1">IF(ISERROR($V29),"",OFFSET('Smelter Look-up'!$G$4,$V29-4,0))</f>
        <v>0</v>
      </c>
      <c r="I29" s="252" t="str">
        <f ca="1">IF(ISERROR($V29),"",OFFSET('Smelter Look-up'!$H$4,$V29-4,0))</f>
        <v>Chaozhou</v>
      </c>
      <c r="J29" s="252" t="str">
        <f ca="1">IF(ISERROR($V29),"",OFFSET('Smelter Look-up'!$I$4,$V29-4,0))</f>
        <v>Guangdong</v>
      </c>
      <c r="K29" s="254"/>
      <c r="L29" s="254"/>
      <c r="M29" s="254"/>
      <c r="N29" s="254"/>
      <c r="O29" s="254"/>
      <c r="P29" s="253"/>
      <c r="Q29" s="255"/>
      <c r="R29" s="250" t="str">
        <f ca="1">IF(ISERROR($V29),"",OFFSET('Smelter Look-up'!$C$4,$V29-4,0)&amp;"")</f>
        <v>Guangdong Hanhe Non-Ferrous Metal Co., Ltd.</v>
      </c>
      <c r="S29" s="264" t="str">
        <f t="shared" ca="1" si="1"/>
        <v>CN</v>
      </c>
      <c r="T29" s="264" t="str">
        <f ca="1">IF(B29="","",IF(ISERROR(MATCH($J29,SorP!$B$1:$B$6230,0)),"",INDIRECT("'SorP'!$A$"&amp;MATCH($J29,SorP!$B$1:$B$6230,0))))</f>
        <v>CN-44</v>
      </c>
      <c r="U29" s="299"/>
      <c r="V29" s="300">
        <f ca="1">IF(C29="",NA(),MATCH($B29&amp;$C29,'Smelter Look-up'!$J:$J,0))</f>
        <v>397</v>
      </c>
      <c r="W29" s="301"/>
      <c r="X29" s="301">
        <f t="shared" ca="1" si="2"/>
        <v>0</v>
      </c>
      <c r="Y29" s="301"/>
      <c r="Z29" s="301"/>
      <c r="AB29" s="303" t="str">
        <f t="shared" ca="1" si="3"/>
        <v>TinGuangdong Hanhe Non-Ferrous Metal Co., Ltd.</v>
      </c>
    </row>
    <row r="30" spans="1:28" s="302" customFormat="1" ht="102">
      <c r="A30" s="249" t="s">
        <v>3331</v>
      </c>
      <c r="B30" s="250" t="str">
        <f ca="1">IF(LEN(A30)=0,"",INDEX('Smelter Look-up'!$A:$A,MATCH($A30,'Smelter Look-up'!$E:$E,0)))</f>
        <v>Tin</v>
      </c>
      <c r="C30" s="256" t="str">
        <f ca="1">IF(LEN(A30)=0,"",INDEX('Smelter Look-up'!$C:$C,MATCH($A30,'Smelter Look-up'!$E:$E,0)))</f>
        <v>Guanyang Guida Nonferrous Metal Smelting Plant</v>
      </c>
      <c r="D30" s="250"/>
      <c r="E30" s="250" t="str">
        <f ca="1">IF(ISERROR($V30),"",OFFSET('Smelter Look-up'!$D$4,$V30-4,0)&amp;"")</f>
        <v>CHINA</v>
      </c>
      <c r="F30" s="250" t="str">
        <f ca="1">IF(ISERROR($V30),"",OFFSET('Smelter Look-up'!$E$4,$V30-4,0))</f>
        <v>CID002849</v>
      </c>
      <c r="G30" s="250" t="str">
        <f ca="1">IF(C30=$X$4,"Enter smelter details", IF(ISERROR($V30),"",OFFSET('Smelter Look-up'!$F$4,$V30-4,0)))</f>
        <v>CFSI</v>
      </c>
      <c r="H30" s="251">
        <f ca="1">IF(ISERROR($V30),"",OFFSET('Smelter Look-up'!$G$4,$V30-4,0))</f>
        <v>0</v>
      </c>
      <c r="I30" s="252" t="str">
        <f ca="1">IF(ISERROR($V30),"",OFFSET('Smelter Look-up'!$H$4,$V30-4,0))</f>
        <v>Guanyang</v>
      </c>
      <c r="J30" s="252" t="str">
        <f ca="1">IF(ISERROR($V30),"",OFFSET('Smelter Look-up'!$I$4,$V30-4,0))</f>
        <v>Guangxi</v>
      </c>
      <c r="K30" s="254"/>
      <c r="L30" s="254"/>
      <c r="M30" s="254"/>
      <c r="N30" s="254"/>
      <c r="O30" s="254"/>
      <c r="P30" s="253"/>
      <c r="Q30" s="255"/>
      <c r="R30" s="250" t="str">
        <f ca="1">IF(ISERROR($V30),"",OFFSET('Smelter Look-up'!$C$4,$V30-4,0)&amp;"")</f>
        <v>Guanyang Guida Nonferrous Metal Smelting Plant</v>
      </c>
      <c r="S30" s="264" t="str">
        <f t="shared" ca="1" si="1"/>
        <v>CN</v>
      </c>
      <c r="T30" s="264" t="str">
        <f ca="1">IF(B30="","",IF(ISERROR(MATCH($J30,SorP!$B$1:$B$6230,0)),"",INDIRECT("'SorP'!$A$"&amp;MATCH($J30,SorP!$B$1:$B$6230,0))))</f>
        <v>CN-45</v>
      </c>
      <c r="U30" s="299"/>
      <c r="V30" s="300">
        <f ca="1">IF(C30="",NA(),MATCH($B30&amp;$C30,'Smelter Look-up'!$J:$J,0))</f>
        <v>401</v>
      </c>
      <c r="W30" s="301"/>
      <c r="X30" s="301">
        <f t="shared" ca="1" si="2"/>
        <v>0</v>
      </c>
      <c r="Y30" s="301"/>
      <c r="Z30" s="301"/>
      <c r="AB30" s="303" t="str">
        <f t="shared" ca="1" si="3"/>
        <v>TinGuanyang Guida Nonferrous Metal Smelting Plant</v>
      </c>
    </row>
    <row r="31" spans="1:28" s="302" customFormat="1" ht="76.5">
      <c r="A31" s="249" t="s">
        <v>3358</v>
      </c>
      <c r="B31" s="250" t="str">
        <f ca="1">IF(LEN(A31)=0,"",INDEX('Smelter Look-up'!$A:$A,MATCH($A31,'Smelter Look-up'!$E:$E,0)))</f>
        <v>Tin</v>
      </c>
      <c r="C31" s="256" t="str">
        <f ca="1">IF(LEN(A31)=0,"",INDEX('Smelter Look-up'!$C:$C,MATCH($A31,'Smelter Look-up'!$E:$E,0)))</f>
        <v>HuiChang Hill Tin Industry Co., Ltd.</v>
      </c>
      <c r="D31" s="250"/>
      <c r="E31" s="250" t="str">
        <f ca="1">IF(ISERROR($V31),"",OFFSET('Smelter Look-up'!$D$4,$V31-4,0)&amp;"")</f>
        <v>CHINA</v>
      </c>
      <c r="F31" s="250" t="str">
        <f ca="1">IF(ISERROR($V31),"",OFFSET('Smelter Look-up'!$E$4,$V31-4,0))</f>
        <v>CID002844</v>
      </c>
      <c r="G31" s="250" t="str">
        <f ca="1">IF(C31=$X$4,"Enter smelter details", IF(ISERROR($V31),"",OFFSET('Smelter Look-up'!$F$4,$V31-4,0)))</f>
        <v>CFSI</v>
      </c>
      <c r="H31" s="251">
        <f ca="1">IF(ISERROR($V31),"",OFFSET('Smelter Look-up'!$G$4,$V31-4,0))</f>
        <v>0</v>
      </c>
      <c r="I31" s="252" t="str">
        <f ca="1">IF(ISERROR($V31),"",OFFSET('Smelter Look-up'!$H$4,$V31-4,0))</f>
        <v>Ganzhou</v>
      </c>
      <c r="J31" s="252" t="str">
        <f ca="1">IF(ISERROR($V31),"",OFFSET('Smelter Look-up'!$I$4,$V31-4,0))</f>
        <v>Jiangxi</v>
      </c>
      <c r="K31" s="254"/>
      <c r="L31" s="254"/>
      <c r="M31" s="254"/>
      <c r="N31" s="254"/>
      <c r="O31" s="254"/>
      <c r="P31" s="253"/>
      <c r="Q31" s="255"/>
      <c r="R31" s="250" t="str">
        <f ca="1">IF(ISERROR($V31),"",OFFSET('Smelter Look-up'!$C$4,$V31-4,0)&amp;"")</f>
        <v>HuiChang Hill Tin Industry Co., Ltd.</v>
      </c>
      <c r="S31" s="264" t="str">
        <f t="shared" ca="1" si="1"/>
        <v>CN</v>
      </c>
      <c r="T31" s="264" t="str">
        <f ca="1">IF(B31="","",IF(ISERROR(MATCH($J31,SorP!$B$1:$B$6230,0)),"",INDIRECT("'SorP'!$A$"&amp;MATCH($J31,SorP!$B$1:$B$6230,0))))</f>
        <v>CN-36</v>
      </c>
      <c r="U31" s="299"/>
      <c r="V31" s="300">
        <f ca="1">IF(C31="",NA(),MATCH($B31&amp;$C31,'Smelter Look-up'!$J:$J,0))</f>
        <v>402</v>
      </c>
      <c r="W31" s="301"/>
      <c r="X31" s="301">
        <f t="shared" ca="1" si="2"/>
        <v>0</v>
      </c>
      <c r="Y31" s="301"/>
      <c r="Z31" s="301"/>
      <c r="AB31" s="303" t="str">
        <f t="shared" ca="1" si="3"/>
        <v>TinHuiChang Hill Tin Industry Co., Ltd.</v>
      </c>
    </row>
    <row r="32" spans="1:28" s="302" customFormat="1" ht="76.5">
      <c r="A32" s="249" t="s">
        <v>1173</v>
      </c>
      <c r="B32" s="250" t="str">
        <f ca="1">IF(LEN(A32)=0,"",INDEX('Smelter Look-up'!$A:$A,MATCH($A32,'Smelter Look-up'!$E:$E,0)))</f>
        <v>Tin</v>
      </c>
      <c r="C32" s="256" t="str">
        <f ca="1">IF(LEN(A32)=0,"",INDEX('Smelter Look-up'!$C:$C,MATCH($A32,'Smelter Look-up'!$E:$E,0)))</f>
        <v>Huichang Jinshunda Tin Co., Ltd.</v>
      </c>
      <c r="D32" s="250"/>
      <c r="E32" s="250" t="str">
        <f ca="1">IF(ISERROR($V32),"",OFFSET('Smelter Look-up'!$D$4,$V32-4,0)&amp;"")</f>
        <v>CHINA</v>
      </c>
      <c r="F32" s="250" t="str">
        <f ca="1">IF(ISERROR($V32),"",OFFSET('Smelter Look-up'!$E$4,$V32-4,0))</f>
        <v>CID000760</v>
      </c>
      <c r="G32" s="250" t="str">
        <f ca="1">IF(C32=$X$4,"Enter smelter details", IF(ISERROR($V32),"",OFFSET('Smelter Look-up'!$F$4,$V32-4,0)))</f>
        <v>CFSI</v>
      </c>
      <c r="H32" s="251">
        <f ca="1">IF(ISERROR($V32),"",OFFSET('Smelter Look-up'!$G$4,$V32-4,0))</f>
        <v>0</v>
      </c>
      <c r="I32" s="252" t="str">
        <f ca="1">IF(ISERROR($V32),"",OFFSET('Smelter Look-up'!$H$4,$V32-4,0))</f>
        <v>Ganzhou</v>
      </c>
      <c r="J32" s="252" t="str">
        <f ca="1">IF(ISERROR($V32),"",OFFSET('Smelter Look-up'!$I$4,$V32-4,0))</f>
        <v>Jiangxi</v>
      </c>
      <c r="K32" s="254"/>
      <c r="L32" s="254"/>
      <c r="M32" s="254"/>
      <c r="N32" s="254"/>
      <c r="O32" s="254"/>
      <c r="P32" s="253"/>
      <c r="Q32" s="255"/>
      <c r="R32" s="250" t="str">
        <f ca="1">IF(ISERROR($V32),"",OFFSET('Smelter Look-up'!$C$4,$V32-4,0)&amp;"")</f>
        <v>Huichang Jinshunda Tin Co., Ltd.</v>
      </c>
      <c r="S32" s="264" t="str">
        <f t="shared" ca="1" si="1"/>
        <v>CN</v>
      </c>
      <c r="T32" s="264" t="str">
        <f ca="1">IF(B32="","",IF(ISERROR(MATCH($J32,SorP!$B$1:$B$6230,0)),"",INDIRECT("'SorP'!$A$"&amp;MATCH($J32,SorP!$B$1:$B$6230,0))))</f>
        <v>CN-36</v>
      </c>
      <c r="U32" s="299"/>
      <c r="V32" s="300">
        <f ca="1">IF(C32="",NA(),MATCH($B32&amp;$C32,'Smelter Look-up'!$J:$J,0))</f>
        <v>403</v>
      </c>
      <c r="W32" s="301"/>
      <c r="X32" s="301">
        <f t="shared" ca="1" si="2"/>
        <v>0</v>
      </c>
      <c r="Y32" s="301"/>
      <c r="Z32" s="301"/>
      <c r="AB32" s="303" t="str">
        <f t="shared" ca="1" si="3"/>
        <v>TinHuichang Jinshunda Tin Co., Ltd.</v>
      </c>
    </row>
    <row r="33" spans="1:28" s="302" customFormat="1" ht="89.25">
      <c r="A33" s="249" t="s">
        <v>1163</v>
      </c>
      <c r="B33" s="250" t="str">
        <f ca="1">IF(LEN(A33)=0,"",INDEX('Smelter Look-up'!$A:$A,MATCH($A33,'Smelter Look-up'!$E:$E,0)))</f>
        <v>Tin</v>
      </c>
      <c r="C33" s="256" t="str">
        <f ca="1">IF(LEN(A33)=0,"",INDEX('Smelter Look-up'!$C:$C,MATCH($A33,'Smelter Look-up'!$E:$E,0)))</f>
        <v>Jiangxi Ketai Advanced Material Co., Ltd.</v>
      </c>
      <c r="D33" s="250"/>
      <c r="E33" s="250" t="str">
        <f ca="1">IF(ISERROR($V33),"",OFFSET('Smelter Look-up'!$D$4,$V33-4,0)&amp;"")</f>
        <v>CHINA</v>
      </c>
      <c r="F33" s="250" t="str">
        <f ca="1">IF(ISERROR($V33),"",OFFSET('Smelter Look-up'!$E$4,$V33-4,0))</f>
        <v>CID000244</v>
      </c>
      <c r="G33" s="250" t="str">
        <f ca="1">IF(C33=$X$4,"Enter smelter details", IF(ISERROR($V33),"",OFFSET('Smelter Look-up'!$F$4,$V33-4,0)))</f>
        <v>CFSI</v>
      </c>
      <c r="H33" s="251">
        <f ca="1">IF(ISERROR($V33),"",OFFSET('Smelter Look-up'!$G$4,$V33-4,0))</f>
        <v>0</v>
      </c>
      <c r="I33" s="252" t="str">
        <f ca="1">IF(ISERROR($V33),"",OFFSET('Smelter Look-up'!$H$4,$V33-4,0))</f>
        <v>Yichun</v>
      </c>
      <c r="J33" s="252" t="str">
        <f ca="1">IF(ISERROR($V33),"",OFFSET('Smelter Look-up'!$I$4,$V33-4,0))</f>
        <v>Jiangxi</v>
      </c>
      <c r="K33" s="254"/>
      <c r="L33" s="254"/>
      <c r="M33" s="254"/>
      <c r="N33" s="254"/>
      <c r="O33" s="254"/>
      <c r="P33" s="253"/>
      <c r="Q33" s="255"/>
      <c r="R33" s="250" t="str">
        <f ca="1">IF(ISERROR($V33),"",OFFSET('Smelter Look-up'!$C$4,$V33-4,0)&amp;"")</f>
        <v>Jiangxi Ketai Advanced Material Co., Ltd.</v>
      </c>
      <c r="S33" s="264" t="str">
        <f t="shared" ca="1" si="1"/>
        <v>CN</v>
      </c>
      <c r="T33" s="264" t="str">
        <f ca="1">IF(B33="","",IF(ISERROR(MATCH($J33,SorP!$B$1:$B$6230,0)),"",INDIRECT("'SorP'!$A$"&amp;MATCH($J33,SorP!$B$1:$B$6230,0))))</f>
        <v>CN-36</v>
      </c>
      <c r="U33" s="299"/>
      <c r="V33" s="300">
        <f ca="1">IF(C33="",NA(),MATCH($B33&amp;$C33,'Smelter Look-up'!$J:$J,0))</f>
        <v>407</v>
      </c>
      <c r="W33" s="301"/>
      <c r="X33" s="301">
        <f t="shared" ca="1" si="2"/>
        <v>0</v>
      </c>
      <c r="Y33" s="301"/>
      <c r="Z33" s="301"/>
      <c r="AB33" s="303" t="str">
        <f t="shared" ca="1" si="3"/>
        <v>TinJiangxi Ketai Advanced Material Co., Ltd.</v>
      </c>
    </row>
    <row r="34" spans="1:28" s="302" customFormat="1" ht="76.5">
      <c r="A34" s="249" t="s">
        <v>182</v>
      </c>
      <c r="B34" s="250" t="str">
        <f ca="1">IF(LEN(A34)=0,"",INDEX('Smelter Look-up'!$A:$A,MATCH($A34,'Smelter Look-up'!$E:$E,0)))</f>
        <v>Tin</v>
      </c>
      <c r="C34" s="256" t="str">
        <f ca="1">IF(LEN(A34)=0,"",INDEX('Smelter Look-up'!$C:$C,MATCH($A34,'Smelter Look-up'!$E:$E,0)))</f>
        <v>Magnu's Minerais Metais e Ligas Ltda.</v>
      </c>
      <c r="D34" s="250"/>
      <c r="E34" s="250" t="str">
        <f ca="1">IF(ISERROR($V34),"",OFFSET('Smelter Look-up'!$D$4,$V34-4,0)&amp;"")</f>
        <v>BRAZIL</v>
      </c>
      <c r="F34" s="250" t="str">
        <f ca="1">IF(ISERROR($V34),"",OFFSET('Smelter Look-up'!$E$4,$V34-4,0))</f>
        <v>CID002468</v>
      </c>
      <c r="G34" s="250" t="str">
        <f ca="1">IF(C34=$X$4,"Enter smelter details", IF(ISERROR($V34),"",OFFSET('Smelter Look-up'!$F$4,$V34-4,0)))</f>
        <v>CFSI</v>
      </c>
      <c r="H34" s="251">
        <f ca="1">IF(ISERROR($V34),"",OFFSET('Smelter Look-up'!$G$4,$V34-4,0))</f>
        <v>0</v>
      </c>
      <c r="I34" s="252" t="str">
        <f ca="1">IF(ISERROR($V34),"",OFFSET('Smelter Look-up'!$H$4,$V34-4,0))</f>
        <v>São João del Rei</v>
      </c>
      <c r="J34" s="252" t="str">
        <f ca="1">IF(ISERROR($V34),"",OFFSET('Smelter Look-up'!$I$4,$V34-4,0))</f>
        <v>Minas Gerais</v>
      </c>
      <c r="K34" s="254"/>
      <c r="L34" s="254"/>
      <c r="M34" s="254"/>
      <c r="N34" s="254"/>
      <c r="O34" s="254"/>
      <c r="P34" s="253"/>
      <c r="Q34" s="255"/>
      <c r="R34" s="250" t="str">
        <f ca="1">IF(ISERROR($V34),"",OFFSET('Smelter Look-up'!$C$4,$V34-4,0)&amp;"")</f>
        <v>Magnu's Minerais Metais e Ligas Ltda.</v>
      </c>
      <c r="S34" s="264" t="str">
        <f t="shared" ca="1" si="1"/>
        <v>BR</v>
      </c>
      <c r="T34" s="264" t="str">
        <f ca="1">IF(B34="","",IF(ISERROR(MATCH($J34,SorP!$B$1:$B$6230,0)),"",INDIRECT("'SorP'!$A$"&amp;MATCH($J34,SorP!$B$1:$B$6230,0))))</f>
        <v>BR-MG</v>
      </c>
      <c r="U34" s="299"/>
      <c r="V34" s="300">
        <f ca="1">IF(C34="",NA(),MATCH($B34&amp;$C34,'Smelter Look-up'!$J:$J,0))</f>
        <v>414</v>
      </c>
      <c r="W34" s="301"/>
      <c r="X34" s="301">
        <f t="shared" ca="1" si="2"/>
        <v>0</v>
      </c>
      <c r="Y34" s="301"/>
      <c r="Z34" s="301"/>
      <c r="AB34" s="303" t="str">
        <f t="shared" ca="1" si="3"/>
        <v>TinMagnu's Minerais Metais e Ligas Ltda.</v>
      </c>
    </row>
    <row r="35" spans="1:28" s="302" customFormat="1" ht="89.25">
      <c r="A35" s="249" t="s">
        <v>1176</v>
      </c>
      <c r="B35" s="250" t="str">
        <f ca="1">IF(LEN(A35)=0,"",INDEX('Smelter Look-up'!$A:$A,MATCH($A35,'Smelter Look-up'!$E:$E,0)))</f>
        <v>Tin</v>
      </c>
      <c r="C35" s="256" t="str">
        <f ca="1">IF(LEN(A35)=0,"",INDEX('Smelter Look-up'!$C:$C,MATCH($A35,'Smelter Look-up'!$E:$E,0)))</f>
        <v>Malaysia Smelting Corporation (MSC)</v>
      </c>
      <c r="D35" s="250"/>
      <c r="E35" s="250" t="str">
        <f ca="1">IF(ISERROR($V35),"",OFFSET('Smelter Look-up'!$D$4,$V35-4,0)&amp;"")</f>
        <v>MALAYSIA</v>
      </c>
      <c r="F35" s="250" t="str">
        <f ca="1">IF(ISERROR($V35),"",OFFSET('Smelter Look-up'!$E$4,$V35-4,0))</f>
        <v>CID001105</v>
      </c>
      <c r="G35" s="250" t="str">
        <f ca="1">IF(C35=$X$4,"Enter smelter details", IF(ISERROR($V35),"",OFFSET('Smelter Look-up'!$F$4,$V35-4,0)))</f>
        <v>CFSI</v>
      </c>
      <c r="H35" s="251">
        <f ca="1">IF(ISERROR($V35),"",OFFSET('Smelter Look-up'!$G$4,$V35-4,0))</f>
        <v>0</v>
      </c>
      <c r="I35" s="252" t="str">
        <f ca="1">IF(ISERROR($V35),"",OFFSET('Smelter Look-up'!$H$4,$V35-4,0))</f>
        <v>Butterworth</v>
      </c>
      <c r="J35" s="252" t="str">
        <f ca="1">IF(ISERROR($V35),"",OFFSET('Smelter Look-up'!$I$4,$V35-4,0))</f>
        <v>Pulau Pinang</v>
      </c>
      <c r="K35" s="254"/>
      <c r="L35" s="254"/>
      <c r="M35" s="254"/>
      <c r="N35" s="254"/>
      <c r="O35" s="254"/>
      <c r="P35" s="253"/>
      <c r="Q35" s="255"/>
      <c r="R35" s="250" t="str">
        <f ca="1">IF(ISERROR($V35),"",OFFSET('Smelter Look-up'!$C$4,$V35-4,0)&amp;"")</f>
        <v>Malaysia Smelting Corporation (MSC)</v>
      </c>
      <c r="S35" s="264" t="str">
        <f t="shared" ca="1" si="1"/>
        <v>MY</v>
      </c>
      <c r="T35" s="264" t="str">
        <f ca="1">IF(B35="","",IF(ISERROR(MATCH($J35,SorP!$B$1:$B$6230,0)),"",INDIRECT("'SorP'!$A$"&amp;MATCH($J35,SorP!$B$1:$B$6230,0))))</f>
        <v>MY-07</v>
      </c>
      <c r="U35" s="299"/>
      <c r="V35" s="300">
        <f ca="1">IF(C35="",NA(),MATCH($B35&amp;$C35,'Smelter Look-up'!$J:$J,0))</f>
        <v>415</v>
      </c>
      <c r="W35" s="301"/>
      <c r="X35" s="301">
        <f t="shared" ca="1" si="2"/>
        <v>0</v>
      </c>
      <c r="Y35" s="301"/>
      <c r="Z35" s="301"/>
      <c r="AB35" s="303" t="str">
        <f t="shared" ca="1" si="3"/>
        <v>TinMalaysia Smelting Corporation (MSC)</v>
      </c>
    </row>
    <row r="36" spans="1:28" s="302" customFormat="1" ht="51">
      <c r="A36" s="249" t="s">
        <v>1885</v>
      </c>
      <c r="B36" s="250" t="str">
        <f ca="1">IF(LEN(A36)=0,"",INDEX('Smelter Look-up'!$A:$A,MATCH($A36,'Smelter Look-up'!$E:$E,0)))</f>
        <v>Tin</v>
      </c>
      <c r="C36" s="256" t="str">
        <f ca="1">IF(LEN(A36)=0,"",INDEX('Smelter Look-up'!$C:$C,MATCH($A36,'Smelter Look-up'!$E:$E,0)))</f>
        <v>Melt Metais e Ligas S.A.</v>
      </c>
      <c r="D36" s="250"/>
      <c r="E36" s="250" t="str">
        <f ca="1">IF(ISERROR($V36),"",OFFSET('Smelter Look-up'!$D$4,$V36-4,0)&amp;"")</f>
        <v>BRAZIL</v>
      </c>
      <c r="F36" s="250" t="str">
        <f ca="1">IF(ISERROR($V36),"",OFFSET('Smelter Look-up'!$E$4,$V36-4,0))</f>
        <v>CID002500</v>
      </c>
      <c r="G36" s="250" t="str">
        <f ca="1">IF(C36=$X$4,"Enter smelter details", IF(ISERROR($V36),"",OFFSET('Smelter Look-up'!$F$4,$V36-4,0)))</f>
        <v>CFSI</v>
      </c>
      <c r="H36" s="251">
        <f ca="1">IF(ISERROR($V36),"",OFFSET('Smelter Look-up'!$G$4,$V36-4,0))</f>
        <v>0</v>
      </c>
      <c r="I36" s="252" t="str">
        <f ca="1">IF(ISERROR($V36),"",OFFSET('Smelter Look-up'!$H$4,$V36-4,0))</f>
        <v>Ariquemes</v>
      </c>
      <c r="J36" s="252" t="str">
        <f ca="1">IF(ISERROR($V36),"",OFFSET('Smelter Look-up'!$I$4,$V36-4,0))</f>
        <v>Rondônia</v>
      </c>
      <c r="K36" s="254"/>
      <c r="L36" s="254"/>
      <c r="M36" s="254"/>
      <c r="N36" s="254"/>
      <c r="O36" s="254"/>
      <c r="P36" s="253"/>
      <c r="Q36" s="255"/>
      <c r="R36" s="250" t="str">
        <f ca="1">IF(ISERROR($V36),"",OFFSET('Smelter Look-up'!$C$4,$V36-4,0)&amp;"")</f>
        <v>Melt Metais e Ligas S.A.</v>
      </c>
      <c r="S36" s="264" t="str">
        <f t="shared" ca="1" si="1"/>
        <v>BR</v>
      </c>
      <c r="T36" s="264" t="str">
        <f ca="1">IF(B36="","",IF(ISERROR(MATCH($J36,SorP!$B$1:$B$6230,0)),"",INDIRECT("'SorP'!$A$"&amp;MATCH($J36,SorP!$B$1:$B$6230,0))))</f>
        <v>BR-RO</v>
      </c>
      <c r="U36" s="299"/>
      <c r="V36" s="300">
        <f ca="1">IF(C36="",NA(),MATCH($B36&amp;$C36,'Smelter Look-up'!$J:$J,0))</f>
        <v>416</v>
      </c>
      <c r="W36" s="301"/>
      <c r="X36" s="301">
        <f t="shared" ca="1" si="2"/>
        <v>0</v>
      </c>
      <c r="Y36" s="301"/>
      <c r="Z36" s="301"/>
      <c r="AB36" s="303" t="str">
        <f t="shared" ca="1" si="3"/>
        <v>TinMelt Metais e Ligas S.A.</v>
      </c>
    </row>
    <row r="37" spans="1:28" s="302" customFormat="1" ht="51">
      <c r="A37" s="249" t="s">
        <v>2560</v>
      </c>
      <c r="B37" s="250" t="str">
        <f ca="1">IF(LEN(A37)=0,"",INDEX('Smelter Look-up'!$A:$A,MATCH($A37,'Smelter Look-up'!$E:$E,0)))</f>
        <v>Tin</v>
      </c>
      <c r="C37" s="256" t="str">
        <f ca="1">IF(LEN(A37)=0,"",INDEX('Smelter Look-up'!$C:$C,MATCH($A37,'Smelter Look-up'!$E:$E,0)))</f>
        <v>Metallic Resources, Inc.</v>
      </c>
      <c r="D37" s="250"/>
      <c r="E37" s="250" t="str">
        <f ca="1">IF(ISERROR($V37),"",OFFSET('Smelter Look-up'!$D$4,$V37-4,0)&amp;"")</f>
        <v>UNITED STATES OF AMERICA</v>
      </c>
      <c r="F37" s="250" t="str">
        <f ca="1">IF(ISERROR($V37),"",OFFSET('Smelter Look-up'!$E$4,$V37-4,0))</f>
        <v>CID001142</v>
      </c>
      <c r="G37" s="250" t="str">
        <f ca="1">IF(C37=$X$4,"Enter smelter details", IF(ISERROR($V37),"",OFFSET('Smelter Look-up'!$F$4,$V37-4,0)))</f>
        <v>CFSI</v>
      </c>
      <c r="H37" s="251">
        <f ca="1">IF(ISERROR($V37),"",OFFSET('Smelter Look-up'!$G$4,$V37-4,0))</f>
        <v>0</v>
      </c>
      <c r="I37" s="252" t="str">
        <f ca="1">IF(ISERROR($V37),"",OFFSET('Smelter Look-up'!$H$4,$V37-4,0))</f>
        <v>Twinsburg</v>
      </c>
      <c r="J37" s="252" t="str">
        <f ca="1">IF(ISERROR($V37),"",OFFSET('Smelter Look-up'!$I$4,$V37-4,0))</f>
        <v>Ohio</v>
      </c>
      <c r="K37" s="254"/>
      <c r="L37" s="254"/>
      <c r="M37" s="254"/>
      <c r="N37" s="254"/>
      <c r="O37" s="254"/>
      <c r="P37" s="253"/>
      <c r="Q37" s="255"/>
      <c r="R37" s="250" t="str">
        <f ca="1">IF(ISERROR($V37),"",OFFSET('Smelter Look-up'!$C$4,$V37-4,0)&amp;"")</f>
        <v>Metallic Resources, Inc.</v>
      </c>
      <c r="S37" s="264" t="str">
        <f t="shared" ca="1" si="1"/>
        <v>US</v>
      </c>
      <c r="T37" s="264" t="str">
        <f ca="1">IF(B37="","",IF(ISERROR(MATCH($J37,SorP!$B$1:$B$6230,0)),"",INDIRECT("'SorP'!$A$"&amp;MATCH($J37,SorP!$B$1:$B$6230,0))))</f>
        <v>US-OH</v>
      </c>
      <c r="U37" s="299"/>
      <c r="V37" s="300">
        <f ca="1">IF(C37="",NA(),MATCH($B37&amp;$C37,'Smelter Look-up'!$J:$J,0))</f>
        <v>419</v>
      </c>
      <c r="W37" s="301"/>
      <c r="X37" s="301">
        <f t="shared" ca="1" si="2"/>
        <v>0</v>
      </c>
      <c r="Y37" s="301"/>
      <c r="Z37" s="301"/>
      <c r="AB37" s="303" t="str">
        <f t="shared" ca="1" si="3"/>
        <v>TinMetallic Resources, Inc.</v>
      </c>
    </row>
    <row r="38" spans="1:28" s="302" customFormat="1" ht="51">
      <c r="A38" s="249" t="s">
        <v>2604</v>
      </c>
      <c r="B38" s="250" t="str">
        <f ca="1">IF(LEN(A38)=0,"",INDEX('Smelter Look-up'!$A:$A,MATCH($A38,'Smelter Look-up'!$E:$E,0)))</f>
        <v>Tin</v>
      </c>
      <c r="C38" s="256" t="str">
        <f ca="1">IF(LEN(A38)=0,"",INDEX('Smelter Look-up'!$C:$C,MATCH($A38,'Smelter Look-up'!$E:$E,0)))</f>
        <v>Metallo Belgium N.V.</v>
      </c>
      <c r="D38" s="250"/>
      <c r="E38" s="250" t="str">
        <f ca="1">IF(ISERROR($V38),"",OFFSET('Smelter Look-up'!$D$4,$V38-4,0)&amp;"")</f>
        <v>BELGIUM</v>
      </c>
      <c r="F38" s="250" t="str">
        <f ca="1">IF(ISERROR($V38),"",OFFSET('Smelter Look-up'!$E$4,$V38-4,0))</f>
        <v>CID002773</v>
      </c>
      <c r="G38" s="250" t="str">
        <f ca="1">IF(C38=$X$4,"Enter smelter details", IF(ISERROR($V38),"",OFFSET('Smelter Look-up'!$F$4,$V38-4,0)))</f>
        <v>CFSI</v>
      </c>
      <c r="H38" s="251">
        <f ca="1">IF(ISERROR($V38),"",OFFSET('Smelter Look-up'!$G$4,$V38-4,0))</f>
        <v>0</v>
      </c>
      <c r="I38" s="252" t="str">
        <f ca="1">IF(ISERROR($V38),"",OFFSET('Smelter Look-up'!$H$4,$V38-4,0))</f>
        <v>Beerse</v>
      </c>
      <c r="J38" s="252" t="str">
        <f ca="1">IF(ISERROR($V38),"",OFFSET('Smelter Look-up'!$I$4,$V38-4,0))</f>
        <v>Antwerpen</v>
      </c>
      <c r="K38" s="254"/>
      <c r="L38" s="254"/>
      <c r="M38" s="254"/>
      <c r="N38" s="254"/>
      <c r="O38" s="254"/>
      <c r="P38" s="253"/>
      <c r="Q38" s="255"/>
      <c r="R38" s="250" t="str">
        <f ca="1">IF(ISERROR($V38),"",OFFSET('Smelter Look-up'!$C$4,$V38-4,0)&amp;"")</f>
        <v>Metallo Belgium N.V.</v>
      </c>
      <c r="S38" s="264" t="str">
        <f t="shared" ca="1" si="1"/>
        <v>BE</v>
      </c>
      <c r="T38" s="264" t="str">
        <f ca="1">IF(B38="","",IF(ISERROR(MATCH($J38,SorP!$B$1:$B$6230,0)),"",INDIRECT("'SorP'!$A$"&amp;MATCH($J38,SorP!$B$1:$B$6230,0))))</f>
        <v>BE-VAN</v>
      </c>
      <c r="U38" s="299"/>
      <c r="V38" s="300">
        <f ca="1">IF(C38="",NA(),MATCH($B38&amp;$C38,'Smelter Look-up'!$J:$J,0))</f>
        <v>420</v>
      </c>
      <c r="W38" s="301"/>
      <c r="X38" s="301">
        <f t="shared" ca="1" si="2"/>
        <v>0</v>
      </c>
      <c r="Y38" s="301"/>
      <c r="Z38" s="301"/>
      <c r="AB38" s="303" t="str">
        <f t="shared" ca="1" si="3"/>
        <v>TinMetallo Belgium N.V.</v>
      </c>
    </row>
    <row r="39" spans="1:28" s="302" customFormat="1" ht="51">
      <c r="A39" s="249" t="s">
        <v>1177</v>
      </c>
      <c r="B39" s="250" t="str">
        <f ca="1">IF(LEN(A39)=0,"",INDEX('Smelter Look-up'!$A:$A,MATCH($A39,'Smelter Look-up'!$E:$E,0)))</f>
        <v>Tin</v>
      </c>
      <c r="C39" s="256" t="str">
        <f ca="1">IF(LEN(A39)=0,"",INDEX('Smelter Look-up'!$C:$C,MATCH($A39,'Smelter Look-up'!$E:$E,0)))</f>
        <v>Mineracao Taboca S.A.</v>
      </c>
      <c r="D39" s="250"/>
      <c r="E39" s="250" t="str">
        <f ca="1">IF(ISERROR($V39),"",OFFSET('Smelter Look-up'!$D$4,$V39-4,0)&amp;"")</f>
        <v>BRAZIL</v>
      </c>
      <c r="F39" s="250" t="str">
        <f ca="1">IF(ISERROR($V39),"",OFFSET('Smelter Look-up'!$E$4,$V39-4,0))</f>
        <v>CID001173</v>
      </c>
      <c r="G39" s="250" t="str">
        <f ca="1">IF(C39=$X$4,"Enter smelter details", IF(ISERROR($V39),"",OFFSET('Smelter Look-up'!$F$4,$V39-4,0)))</f>
        <v>CFSI</v>
      </c>
      <c r="H39" s="251">
        <f ca="1">IF(ISERROR($V39),"",OFFSET('Smelter Look-up'!$G$4,$V39-4,0))</f>
        <v>0</v>
      </c>
      <c r="I39" s="252" t="str">
        <f ca="1">IF(ISERROR($V39),"",OFFSET('Smelter Look-up'!$H$4,$V39-4,0))</f>
        <v>Bairro Guarapiranga</v>
      </c>
      <c r="J39" s="252" t="str">
        <f ca="1">IF(ISERROR($V39),"",OFFSET('Smelter Look-up'!$I$4,$V39-4,0))</f>
        <v>São Paulo</v>
      </c>
      <c r="K39" s="254"/>
      <c r="L39" s="254"/>
      <c r="M39" s="254"/>
      <c r="N39" s="254"/>
      <c r="O39" s="254"/>
      <c r="P39" s="253"/>
      <c r="Q39" s="255"/>
      <c r="R39" s="250" t="str">
        <f ca="1">IF(ISERROR($V39),"",OFFSET('Smelter Look-up'!$C$4,$V39-4,0)&amp;"")</f>
        <v>Mineracao Taboca S.A.</v>
      </c>
      <c r="S39" s="264" t="str">
        <f t="shared" ca="1" si="1"/>
        <v>BR</v>
      </c>
      <c r="T39" s="264" t="str">
        <f ca="1">IF(B39="","",IF(ISERROR(MATCH($J39,SorP!$B$1:$B$6230,0)),"",INDIRECT("'SorP'!$A$"&amp;MATCH($J39,SorP!$B$1:$B$6230,0))))</f>
        <v>BR-SP</v>
      </c>
      <c r="U39" s="299"/>
      <c r="V39" s="300">
        <f ca="1">IF(C39="",NA(),MATCH($B39&amp;$C39,'Smelter Look-up'!$J:$J,0))</f>
        <v>422</v>
      </c>
      <c r="W39" s="301"/>
      <c r="X39" s="301">
        <f t="shared" ca="1" si="2"/>
        <v>0</v>
      </c>
      <c r="Y39" s="301"/>
      <c r="Z39" s="301"/>
      <c r="AB39" s="303" t="str">
        <f t="shared" ca="1" si="3"/>
        <v>TinMineracao Taboca S.A.</v>
      </c>
    </row>
    <row r="40" spans="1:28" s="302" customFormat="1" ht="25.5">
      <c r="A40" s="249" t="s">
        <v>1178</v>
      </c>
      <c r="B40" s="250" t="str">
        <f ca="1">IF(LEN(A40)=0,"",INDEX('Smelter Look-up'!$A:$A,MATCH($A40,'Smelter Look-up'!$E:$E,0)))</f>
        <v>Tin</v>
      </c>
      <c r="C40" s="256" t="str">
        <f ca="1">IF(LEN(A40)=0,"",INDEX('Smelter Look-up'!$C:$C,MATCH($A40,'Smelter Look-up'!$E:$E,0)))</f>
        <v>Minsur</v>
      </c>
      <c r="D40" s="250"/>
      <c r="E40" s="250" t="str">
        <f ca="1">IF(ISERROR($V40),"",OFFSET('Smelter Look-up'!$D$4,$V40-4,0)&amp;"")</f>
        <v>PERU</v>
      </c>
      <c r="F40" s="250" t="str">
        <f ca="1">IF(ISERROR($V40),"",OFFSET('Smelter Look-up'!$E$4,$V40-4,0))</f>
        <v>CID001182</v>
      </c>
      <c r="G40" s="250" t="str">
        <f ca="1">IF(C40=$X$4,"Enter smelter details", IF(ISERROR($V40),"",OFFSET('Smelter Look-up'!$F$4,$V40-4,0)))</f>
        <v>CFSI</v>
      </c>
      <c r="H40" s="251">
        <f ca="1">IF(ISERROR($V40),"",OFFSET('Smelter Look-up'!$G$4,$V40-4,0))</f>
        <v>0</v>
      </c>
      <c r="I40" s="252" t="str">
        <f ca="1">IF(ISERROR($V40),"",OFFSET('Smelter Look-up'!$H$4,$V40-4,0))</f>
        <v>Paracas</v>
      </c>
      <c r="J40" s="252" t="str">
        <f ca="1">IF(ISERROR($V40),"",OFFSET('Smelter Look-up'!$I$4,$V40-4,0))</f>
        <v>Ika</v>
      </c>
      <c r="K40" s="254"/>
      <c r="L40" s="254"/>
      <c r="M40" s="254"/>
      <c r="N40" s="254"/>
      <c r="O40" s="254"/>
      <c r="P40" s="253"/>
      <c r="Q40" s="255"/>
      <c r="R40" s="250" t="str">
        <f ca="1">IF(ISERROR($V40),"",OFFSET('Smelter Look-up'!$C$4,$V40-4,0)&amp;"")</f>
        <v>Minsur</v>
      </c>
      <c r="S40" s="264" t="str">
        <f t="shared" ca="1" si="1"/>
        <v>PE</v>
      </c>
      <c r="T40" s="264" t="str">
        <f ca="1">IF(B40="","",IF(ISERROR(MATCH($J40,SorP!$B$1:$B$6230,0)),"",INDIRECT("'SorP'!$A$"&amp;MATCH($J40,SorP!$B$1:$B$6230,0))))</f>
        <v>PE-ICA</v>
      </c>
      <c r="U40" s="299"/>
      <c r="V40" s="300">
        <f ca="1">IF(C40="",NA(),MATCH($B40&amp;$C40,'Smelter Look-up'!$J:$J,0))</f>
        <v>425</v>
      </c>
      <c r="W40" s="301"/>
      <c r="X40" s="301">
        <f t="shared" ca="1" si="2"/>
        <v>0</v>
      </c>
      <c r="Y40" s="301"/>
      <c r="Z40" s="301"/>
      <c r="AB40" s="303" t="str">
        <f t="shared" ca="1" si="3"/>
        <v>TinMinsur</v>
      </c>
    </row>
    <row r="41" spans="1:28" s="302" customFormat="1" ht="76.5">
      <c r="A41" s="249" t="s">
        <v>1179</v>
      </c>
      <c r="B41" s="250" t="str">
        <f ca="1">IF(LEN(A41)=0,"",INDEX('Smelter Look-up'!$A:$A,MATCH($A41,'Smelter Look-up'!$E:$E,0)))</f>
        <v>Tin</v>
      </c>
      <c r="C41" s="256" t="str">
        <f ca="1">IF(LEN(A41)=0,"",INDEX('Smelter Look-up'!$C:$C,MATCH($A41,'Smelter Look-up'!$E:$E,0)))</f>
        <v>Mitsubishi Materials Corporation</v>
      </c>
      <c r="D41" s="250"/>
      <c r="E41" s="250" t="str">
        <f ca="1">IF(ISERROR($V41),"",OFFSET('Smelter Look-up'!$D$4,$V41-4,0)&amp;"")</f>
        <v>JAPAN</v>
      </c>
      <c r="F41" s="250" t="str">
        <f ca="1">IF(ISERROR($V41),"",OFFSET('Smelter Look-up'!$E$4,$V41-4,0))</f>
        <v>CID001191</v>
      </c>
      <c r="G41" s="250" t="str">
        <f ca="1">IF(C41=$X$4,"Enter smelter details", IF(ISERROR($V41),"",OFFSET('Smelter Look-up'!$F$4,$V41-4,0)))</f>
        <v>CFSI</v>
      </c>
      <c r="H41" s="251">
        <f ca="1">IF(ISERROR($V41),"",OFFSET('Smelter Look-up'!$G$4,$V41-4,0))</f>
        <v>0</v>
      </c>
      <c r="I41" s="252" t="str">
        <f ca="1">IF(ISERROR($V41),"",OFFSET('Smelter Look-up'!$H$4,$V41-4,0))</f>
        <v>Asago</v>
      </c>
      <c r="J41" s="252" t="str">
        <f ca="1">IF(ISERROR($V41),"",OFFSET('Smelter Look-up'!$I$4,$V41-4,0))</f>
        <v>Hyogo</v>
      </c>
      <c r="K41" s="254"/>
      <c r="L41" s="254"/>
      <c r="M41" s="254"/>
      <c r="N41" s="254"/>
      <c r="O41" s="254"/>
      <c r="P41" s="253"/>
      <c r="Q41" s="255"/>
      <c r="R41" s="250" t="str">
        <f ca="1">IF(ISERROR($V41),"",OFFSET('Smelter Look-up'!$C$4,$V41-4,0)&amp;"")</f>
        <v>Mitsubishi Materials Corporation</v>
      </c>
      <c r="S41" s="264" t="str">
        <f t="shared" ca="1" si="1"/>
        <v>JP</v>
      </c>
      <c r="T41" s="264" t="str">
        <f ca="1">IF(B41="","",IF(ISERROR(MATCH($J41,SorP!$B$1:$B$6230,0)),"",INDIRECT("'SorP'!$A$"&amp;MATCH($J41,SorP!$B$1:$B$6230,0))))</f>
        <v>JP-28</v>
      </c>
      <c r="U41" s="299"/>
      <c r="V41" s="300">
        <f ca="1">IF(C41="",NA(),MATCH($B41&amp;$C41,'Smelter Look-up'!$J:$J,0))</f>
        <v>426</v>
      </c>
      <c r="W41" s="301"/>
      <c r="X41" s="301">
        <f t="shared" ca="1" si="2"/>
        <v>0</v>
      </c>
      <c r="Y41" s="301"/>
      <c r="Z41" s="301"/>
      <c r="AB41" s="303" t="str">
        <f t="shared" ca="1" si="3"/>
        <v>TinMitsubishi Materials Corporation</v>
      </c>
    </row>
    <row r="42" spans="1:28" s="302" customFormat="1" ht="38.25">
      <c r="A42" s="249" t="s">
        <v>3664</v>
      </c>
      <c r="B42" s="250" t="str">
        <f ca="1">IF(LEN(A42)=0,"",INDEX('Smelter Look-up'!$A:$A,MATCH($A42,'Smelter Look-up'!$E:$E,0)))</f>
        <v>Tin</v>
      </c>
      <c r="C42" s="256" t="str">
        <f ca="1">IF(LEN(A42)=0,"",INDEX('Smelter Look-up'!$C:$C,MATCH($A42,'Smelter Look-up'!$E:$E,0)))</f>
        <v>Modeltech Sdn Bhd</v>
      </c>
      <c r="D42" s="250"/>
      <c r="E42" s="250" t="str">
        <f ca="1">IF(ISERROR($V42),"",OFFSET('Smelter Look-up'!$D$4,$V42-4,0)&amp;"")</f>
        <v>MALAYSIA</v>
      </c>
      <c r="F42" s="250" t="str">
        <f ca="1">IF(ISERROR($V42),"",OFFSET('Smelter Look-up'!$E$4,$V42-4,0))</f>
        <v>CID002858</v>
      </c>
      <c r="G42" s="250" t="str">
        <f ca="1">IF(C42=$X$4,"Enter smelter details", IF(ISERROR($V42),"",OFFSET('Smelter Look-up'!$F$4,$V42-4,0)))</f>
        <v>CFSI</v>
      </c>
      <c r="H42" s="251">
        <f ca="1">IF(ISERROR($V42),"",OFFSET('Smelter Look-up'!$G$4,$V42-4,0))</f>
        <v>0</v>
      </c>
      <c r="I42" s="252" t="str">
        <f ca="1">IF(ISERROR($V42),"",OFFSET('Smelter Look-up'!$H$4,$V42-4,0))</f>
        <v>Kawasan Perindustrian Bukit Rambai</v>
      </c>
      <c r="J42" s="252" t="str">
        <f ca="1">IF(ISERROR($V42),"",OFFSET('Smelter Look-up'!$I$4,$V42-4,0))</f>
        <v>Melaka</v>
      </c>
      <c r="K42" s="254"/>
      <c r="L42" s="254"/>
      <c r="M42" s="254"/>
      <c r="N42" s="254"/>
      <c r="O42" s="254"/>
      <c r="P42" s="253"/>
      <c r="Q42" s="255"/>
      <c r="R42" s="250" t="str">
        <f ca="1">IF(ISERROR($V42),"",OFFSET('Smelter Look-up'!$C$4,$V42-4,0)&amp;"")</f>
        <v>Modeltech Sdn Bhd</v>
      </c>
      <c r="S42" s="264" t="str">
        <f t="shared" ca="1" si="1"/>
        <v>MY</v>
      </c>
      <c r="T42" s="264" t="str">
        <f ca="1">IF(B42="","",IF(ISERROR(MATCH($J42,SorP!$B$1:$B$6230,0)),"",INDIRECT("'SorP'!$A$"&amp;MATCH($J42,SorP!$B$1:$B$6230,0))))</f>
        <v>MY-04</v>
      </c>
      <c r="U42" s="299"/>
      <c r="V42" s="300">
        <f ca="1">IF(C42="",NA(),MATCH($B42&amp;$C42,'Smelter Look-up'!$J:$J,0))</f>
        <v>427</v>
      </c>
      <c r="W42" s="301"/>
      <c r="X42" s="301">
        <f t="shared" ca="1" si="2"/>
        <v>0</v>
      </c>
      <c r="Y42" s="301"/>
      <c r="Z42" s="301"/>
      <c r="AB42" s="303" t="str">
        <f t="shared" ca="1" si="3"/>
        <v>TinModeltech Sdn Bhd</v>
      </c>
    </row>
    <row r="43" spans="1:28" s="302" customFormat="1" ht="102">
      <c r="A43" s="249" t="s">
        <v>2568</v>
      </c>
      <c r="B43" s="250" t="str">
        <f ca="1">IF(LEN(A43)=0,"",INDEX('Smelter Look-up'!$A:$A,MATCH($A43,'Smelter Look-up'!$E:$E,0)))</f>
        <v>Tin</v>
      </c>
      <c r="C43" s="256" t="str">
        <f ca="1">IF(LEN(A43)=0,"",INDEX('Smelter Look-up'!$C:$C,MATCH($A43,'Smelter Look-up'!$E:$E,0)))</f>
        <v>Nankang Nanshan Tin Manufactory Co., Ltd.</v>
      </c>
      <c r="D43" s="250"/>
      <c r="E43" s="250" t="str">
        <f ca="1">IF(ISERROR($V43),"",OFFSET('Smelter Look-up'!$D$4,$V43-4,0)&amp;"")</f>
        <v>CHINA</v>
      </c>
      <c r="F43" s="250" t="str">
        <f ca="1">IF(ISERROR($V43),"",OFFSET('Smelter Look-up'!$E$4,$V43-4,0))</f>
        <v>CID001231</v>
      </c>
      <c r="G43" s="250" t="str">
        <f ca="1">IF(C43=$X$4,"Enter smelter details", IF(ISERROR($V43),"",OFFSET('Smelter Look-up'!$F$4,$V43-4,0)))</f>
        <v>CFSI</v>
      </c>
      <c r="H43" s="251">
        <f ca="1">IF(ISERROR($V43),"",OFFSET('Smelter Look-up'!$G$4,$V43-4,0))</f>
        <v>0</v>
      </c>
      <c r="I43" s="252" t="str">
        <f ca="1">IF(ISERROR($V43),"",OFFSET('Smelter Look-up'!$H$4,$V43-4,0))</f>
        <v>Ganzhou</v>
      </c>
      <c r="J43" s="252" t="str">
        <f ca="1">IF(ISERROR($V43),"",OFFSET('Smelter Look-up'!$I$4,$V43-4,0))</f>
        <v>Jiangxi</v>
      </c>
      <c r="K43" s="254"/>
      <c r="L43" s="254"/>
      <c r="M43" s="254"/>
      <c r="N43" s="254"/>
      <c r="O43" s="254"/>
      <c r="P43" s="253"/>
      <c r="Q43" s="255"/>
      <c r="R43" s="250" t="str">
        <f ca="1">IF(ISERROR($V43),"",OFFSET('Smelter Look-up'!$C$4,$V43-4,0)&amp;"")</f>
        <v>Nankang Nanshan Tin Manufactory Co., Ltd.</v>
      </c>
      <c r="S43" s="264" t="str">
        <f t="shared" ca="1" si="1"/>
        <v>CN</v>
      </c>
      <c r="T43" s="264" t="str">
        <f ca="1">IF(B43="","",IF(ISERROR(MATCH($J43,SorP!$B$1:$B$6230,0)),"",INDIRECT("'SorP'!$A$"&amp;MATCH($J43,SorP!$B$1:$B$6230,0))))</f>
        <v>CN-36</v>
      </c>
      <c r="U43" s="299"/>
      <c r="V43" s="300">
        <f ca="1">IF(C43="",NA(),MATCH($B43&amp;$C43,'Smelter Look-up'!$J:$J,0))</f>
        <v>429</v>
      </c>
      <c r="W43" s="301"/>
      <c r="X43" s="301">
        <f t="shared" ca="1" si="2"/>
        <v>0</v>
      </c>
      <c r="Y43" s="301"/>
      <c r="Z43" s="301"/>
      <c r="AB43" s="303" t="str">
        <f t="shared" ca="1" si="3"/>
        <v>TinNankang Nanshan Tin Manufactory Co., Ltd.</v>
      </c>
    </row>
    <row r="44" spans="1:28" s="302" customFormat="1" ht="114.75">
      <c r="A44" s="249" t="s">
        <v>2598</v>
      </c>
      <c r="B44" s="250" t="str">
        <f ca="1">IF(LEN(A44)=0,"",INDEX('Smelter Look-up'!$A:$A,MATCH($A44,'Smelter Look-up'!$E:$E,0)))</f>
        <v>Tin</v>
      </c>
      <c r="C44" s="256" t="str">
        <f ca="1">IF(LEN(A44)=0,"",INDEX('Smelter Look-up'!$C:$C,MATCH($A44,'Smelter Look-up'!$E:$E,0)))</f>
        <v>Nghe Tinh Non-Ferrous Metals Joint Stock Company</v>
      </c>
      <c r="D44" s="250"/>
      <c r="E44" s="250" t="str">
        <f ca="1">IF(ISERROR($V44),"",OFFSET('Smelter Look-up'!$D$4,$V44-4,0)&amp;"")</f>
        <v>VIET NAM</v>
      </c>
      <c r="F44" s="250" t="str">
        <f ca="1">IF(ISERROR($V44),"",OFFSET('Smelter Look-up'!$E$4,$V44-4,0))</f>
        <v>CID002573</v>
      </c>
      <c r="G44" s="250" t="str">
        <f ca="1">IF(C44=$X$4,"Enter smelter details", IF(ISERROR($V44),"",OFFSET('Smelter Look-up'!$F$4,$V44-4,0)))</f>
        <v>CFSI</v>
      </c>
      <c r="H44" s="251">
        <f ca="1">IF(ISERROR($V44),"",OFFSET('Smelter Look-up'!$G$4,$V44-4,0))</f>
        <v>0</v>
      </c>
      <c r="I44" s="252" t="str">
        <f ca="1">IF(ISERROR($V44),"",OFFSET('Smelter Look-up'!$H$4,$V44-4,0))</f>
        <v>Quy Hop</v>
      </c>
      <c r="J44" s="252" t="str">
        <f ca="1">IF(ISERROR($V44),"",OFFSET('Smelter Look-up'!$I$4,$V44-4,0))</f>
        <v>Nghệ An</v>
      </c>
      <c r="K44" s="254"/>
      <c r="L44" s="254"/>
      <c r="M44" s="254"/>
      <c r="N44" s="254"/>
      <c r="O44" s="254"/>
      <c r="P44" s="253"/>
      <c r="Q44" s="255"/>
      <c r="R44" s="250" t="str">
        <f ca="1">IF(ISERROR($V44),"",OFFSET('Smelter Look-up'!$C$4,$V44-4,0)&amp;"")</f>
        <v>Nghe Tinh Non-Ferrous Metals Joint Stock Company</v>
      </c>
      <c r="S44" s="264" t="str">
        <f t="shared" ca="1" si="1"/>
        <v>VN</v>
      </c>
      <c r="T44" s="264" t="str">
        <f ca="1">IF(B44="","",IF(ISERROR(MATCH($J44,SorP!$B$1:$B$6230,0)),"",INDIRECT("'SorP'!$A$"&amp;MATCH($J44,SorP!$B$1:$B$6230,0))))</f>
        <v>VN-22</v>
      </c>
      <c r="U44" s="299"/>
      <c r="V44" s="300">
        <f ca="1">IF(C44="",NA(),MATCH($B44&amp;$C44,'Smelter Look-up'!$J:$J,0))</f>
        <v>431</v>
      </c>
      <c r="W44" s="301"/>
      <c r="X44" s="301">
        <f t="shared" ca="1" si="2"/>
        <v>0</v>
      </c>
      <c r="Y44" s="301"/>
      <c r="Z44" s="301"/>
      <c r="AB44" s="303" t="str">
        <f t="shared" ca="1" si="3"/>
        <v>TinNghe Tinh Non-Ferrous Metals Joint Stock Company</v>
      </c>
    </row>
    <row r="45" spans="1:28" s="302" customFormat="1" ht="76.5">
      <c r="A45" s="249" t="s">
        <v>1181</v>
      </c>
      <c r="B45" s="250" t="str">
        <f ca="1">IF(LEN(A45)=0,"",INDEX('Smelter Look-up'!$A:$A,MATCH($A45,'Smelter Look-up'!$E:$E,0)))</f>
        <v>Tin</v>
      </c>
      <c r="C45" s="256" t="str">
        <f ca="1">IF(LEN(A45)=0,"",INDEX('Smelter Look-up'!$C:$C,MATCH($A45,'Smelter Look-up'!$E:$E,0)))</f>
        <v>O.M. Manufacturing (Thailand) Co., Ltd.</v>
      </c>
      <c r="D45" s="250"/>
      <c r="E45" s="250" t="str">
        <f ca="1">IF(ISERROR($V45),"",OFFSET('Smelter Look-up'!$D$4,$V45-4,0)&amp;"")</f>
        <v>THAILAND</v>
      </c>
      <c r="F45" s="250" t="str">
        <f ca="1">IF(ISERROR($V45),"",OFFSET('Smelter Look-up'!$E$4,$V45-4,0))</f>
        <v>CID001314</v>
      </c>
      <c r="G45" s="250" t="str">
        <f ca="1">IF(C45=$X$4,"Enter smelter details", IF(ISERROR($V45),"",OFFSET('Smelter Look-up'!$F$4,$V45-4,0)))</f>
        <v>CFSI</v>
      </c>
      <c r="H45" s="251">
        <f ca="1">IF(ISERROR($V45),"",OFFSET('Smelter Look-up'!$G$4,$V45-4,0))</f>
        <v>0</v>
      </c>
      <c r="I45" s="252" t="str">
        <f ca="1">IF(ISERROR($V45),"",OFFSET('Smelter Look-up'!$H$4,$V45-4,0))</f>
        <v>Nongkham Sriracha</v>
      </c>
      <c r="J45" s="252" t="str">
        <f ca="1">IF(ISERROR($V45),"",OFFSET('Smelter Look-up'!$I$4,$V45-4,0))</f>
        <v>Chon Buri</v>
      </c>
      <c r="K45" s="254"/>
      <c r="L45" s="254"/>
      <c r="M45" s="254"/>
      <c r="N45" s="254"/>
      <c r="O45" s="254"/>
      <c r="P45" s="253"/>
      <c r="Q45" s="255"/>
      <c r="R45" s="250" t="str">
        <f ca="1">IF(ISERROR($V45),"",OFFSET('Smelter Look-up'!$C$4,$V45-4,0)&amp;"")</f>
        <v>O.M. Manufacturing (Thailand) Co., Ltd.</v>
      </c>
      <c r="S45" s="264" t="str">
        <f t="shared" ca="1" si="1"/>
        <v>TH</v>
      </c>
      <c r="T45" s="264" t="str">
        <f ca="1">IF(B45="","",IF(ISERROR(MATCH($J45,SorP!$B$1:$B$6230,0)),"",INDIRECT("'SorP'!$A$"&amp;MATCH($J45,SorP!$B$1:$B$6230,0))))</f>
        <v>TH-20</v>
      </c>
      <c r="U45" s="299"/>
      <c r="V45" s="300">
        <f ca="1">IF(C45="",NA(),MATCH($B45&amp;$C45,'Smelter Look-up'!$J:$J,0))</f>
        <v>432</v>
      </c>
      <c r="W45" s="301"/>
      <c r="X45" s="301">
        <f t="shared" ca="1" si="2"/>
        <v>0</v>
      </c>
      <c r="Y45" s="301"/>
      <c r="Z45" s="301"/>
      <c r="AB45" s="303" t="str">
        <f t="shared" ca="1" si="3"/>
        <v>TinO.M. Manufacturing (Thailand) Co., Ltd.</v>
      </c>
    </row>
    <row r="46" spans="1:28" s="302" customFormat="1" ht="63.75">
      <c r="A46" s="249" t="s">
        <v>1992</v>
      </c>
      <c r="B46" s="250" t="str">
        <f ca="1">IF(LEN(A46)=0,"",INDEX('Smelter Look-up'!$A:$A,MATCH($A46,'Smelter Look-up'!$E:$E,0)))</f>
        <v>Tin</v>
      </c>
      <c r="C46" s="256" t="str">
        <f ca="1">IF(LEN(A46)=0,"",INDEX('Smelter Look-up'!$C:$C,MATCH($A46,'Smelter Look-up'!$E:$E,0)))</f>
        <v>O.M. Manufacturing Philippines, Inc.</v>
      </c>
      <c r="D46" s="250"/>
      <c r="E46" s="250" t="str">
        <f ca="1">IF(ISERROR($V46),"",OFFSET('Smelter Look-up'!$D$4,$V46-4,0)&amp;"")</f>
        <v>PHILIPPINES</v>
      </c>
      <c r="F46" s="250" t="str">
        <f ca="1">IF(ISERROR($V46),"",OFFSET('Smelter Look-up'!$E$4,$V46-4,0))</f>
        <v>CID002517</v>
      </c>
      <c r="G46" s="250" t="str">
        <f ca="1">IF(C46=$X$4,"Enter smelter details", IF(ISERROR($V46),"",OFFSET('Smelter Look-up'!$F$4,$V46-4,0)))</f>
        <v>CFSI</v>
      </c>
      <c r="H46" s="251">
        <f ca="1">IF(ISERROR($V46),"",OFFSET('Smelter Look-up'!$G$4,$V46-4,0))</f>
        <v>0</v>
      </c>
      <c r="I46" s="252" t="str">
        <f ca="1">IF(ISERROR($V46),"",OFFSET('Smelter Look-up'!$H$4,$V46-4,0))</f>
        <v>Rosario</v>
      </c>
      <c r="J46" s="252" t="str">
        <f ca="1">IF(ISERROR($V46),"",OFFSET('Smelter Look-up'!$I$4,$V46-4,0))</f>
        <v>Cavite</v>
      </c>
      <c r="K46" s="254"/>
      <c r="L46" s="254"/>
      <c r="M46" s="254"/>
      <c r="N46" s="254"/>
      <c r="O46" s="254"/>
      <c r="P46" s="253"/>
      <c r="Q46" s="255"/>
      <c r="R46" s="250" t="str">
        <f ca="1">IF(ISERROR($V46),"",OFFSET('Smelter Look-up'!$C$4,$V46-4,0)&amp;"")</f>
        <v>O.M. Manufacturing Philippines, Inc.</v>
      </c>
      <c r="S46" s="264" t="str">
        <f t="shared" ca="1" si="1"/>
        <v>PH</v>
      </c>
      <c r="T46" s="264" t="str">
        <f ca="1">IF(B46="","",IF(ISERROR(MATCH($J46,SorP!$B$1:$B$6230,0)),"",INDIRECT("'SorP'!$A$"&amp;MATCH($J46,SorP!$B$1:$B$6230,0))))</f>
        <v>PH-CAV</v>
      </c>
      <c r="U46" s="299"/>
      <c r="V46" s="300">
        <f ca="1">IF(C46="",NA(),MATCH($B46&amp;$C46,'Smelter Look-up'!$J:$J,0))</f>
        <v>433</v>
      </c>
      <c r="W46" s="301"/>
      <c r="X46" s="301">
        <f t="shared" ca="1" si="2"/>
        <v>0</v>
      </c>
      <c r="Y46" s="301"/>
      <c r="Z46" s="301"/>
      <c r="AB46" s="303" t="str">
        <f t="shared" ca="1" si="3"/>
        <v>TinO.M. Manufacturing Philippines, Inc.</v>
      </c>
    </row>
    <row r="47" spans="1:28" s="302" customFormat="1" ht="63.75">
      <c r="A47" s="249" t="s">
        <v>1182</v>
      </c>
      <c r="B47" s="250" t="str">
        <f ca="1">IF(LEN(A47)=0,"",INDEX('Smelter Look-up'!$A:$A,MATCH($A47,'Smelter Look-up'!$E:$E,0)))</f>
        <v>Tin</v>
      </c>
      <c r="C47" s="256" t="str">
        <f ca="1">IF(LEN(A47)=0,"",INDEX('Smelter Look-up'!$C:$C,MATCH($A47,'Smelter Look-up'!$E:$E,0)))</f>
        <v>Operaciones Metalurgical S.A.</v>
      </c>
      <c r="D47" s="250"/>
      <c r="E47" s="250" t="str">
        <f ca="1">IF(ISERROR($V47),"",OFFSET('Smelter Look-up'!$D$4,$V47-4,0)&amp;"")</f>
        <v>BOLIVIA (PLURINATIONAL STATE OF)</v>
      </c>
      <c r="F47" s="250" t="str">
        <f ca="1">IF(ISERROR($V47),"",OFFSET('Smelter Look-up'!$E$4,$V47-4,0))</f>
        <v>CID001337</v>
      </c>
      <c r="G47" s="250" t="str">
        <f ca="1">IF(C47=$X$4,"Enter smelter details", IF(ISERROR($V47),"",OFFSET('Smelter Look-up'!$F$4,$V47-4,0)))</f>
        <v>CFSI</v>
      </c>
      <c r="H47" s="251">
        <f ca="1">IF(ISERROR($V47),"",OFFSET('Smelter Look-up'!$G$4,$V47-4,0))</f>
        <v>0</v>
      </c>
      <c r="I47" s="252" t="str">
        <f ca="1">IF(ISERROR($V47),"",OFFSET('Smelter Look-up'!$H$4,$V47-4,0))</f>
        <v>Oruro</v>
      </c>
      <c r="J47" s="252" t="str">
        <f ca="1">IF(ISERROR($V47),"",OFFSET('Smelter Look-up'!$I$4,$V47-4,0))</f>
        <v>Oruro</v>
      </c>
      <c r="K47" s="254"/>
      <c r="L47" s="254"/>
      <c r="M47" s="254"/>
      <c r="N47" s="254"/>
      <c r="O47" s="254"/>
      <c r="P47" s="253"/>
      <c r="Q47" s="255"/>
      <c r="R47" s="250" t="str">
        <f ca="1">IF(ISERROR($V47),"",OFFSET('Smelter Look-up'!$C$4,$V47-4,0)&amp;"")</f>
        <v>Operaciones Metalurgical S.A.</v>
      </c>
      <c r="S47" s="264" t="str">
        <f t="shared" ca="1" si="1"/>
        <v>BO</v>
      </c>
      <c r="T47" s="264" t="str">
        <f ca="1">IF(B47="","",IF(ISERROR(MATCH($J47,SorP!$B$1:$B$6230,0)),"",INDIRECT("'SorP'!$A$"&amp;MATCH($J47,SorP!$B$1:$B$6230,0))))</f>
        <v>BO-O</v>
      </c>
      <c r="U47" s="299"/>
      <c r="V47" s="300">
        <f ca="1">IF(C47="",NA(),MATCH($B47&amp;$C47,'Smelter Look-up'!$J:$J,0))</f>
        <v>435</v>
      </c>
      <c r="W47" s="301"/>
      <c r="X47" s="301">
        <f t="shared" ca="1" si="2"/>
        <v>0</v>
      </c>
      <c r="Y47" s="301"/>
      <c r="Z47" s="301"/>
      <c r="AB47" s="303" t="str">
        <f t="shared" ca="1" si="3"/>
        <v>TinOperaciones Metalurgical S.A.</v>
      </c>
    </row>
    <row r="48" spans="1:28" s="302" customFormat="1" ht="76.5">
      <c r="A48" s="249" t="s">
        <v>1965</v>
      </c>
      <c r="B48" s="250" t="str">
        <f ca="1">IF(LEN(A48)=0,"",INDEX('Smelter Look-up'!$A:$A,MATCH($A48,'Smelter Look-up'!$E:$E,0)))</f>
        <v>Tin</v>
      </c>
      <c r="C48" s="256" t="str">
        <f ca="1">IF(LEN(A48)=0,"",INDEX('Smelter Look-up'!$C:$C,MATCH($A48,'Smelter Look-up'!$E:$E,0)))</f>
        <v>PT Aries Kencana Sejahtera</v>
      </c>
      <c r="D48" s="250"/>
      <c r="E48" s="250" t="str">
        <f ca="1">IF(ISERROR($V48),"",OFFSET('Smelter Look-up'!$D$4,$V48-4,0)&amp;"")</f>
        <v>INDONESIA</v>
      </c>
      <c r="F48" s="250" t="str">
        <f ca="1">IF(ISERROR($V48),"",OFFSET('Smelter Look-up'!$E$4,$V48-4,0))</f>
        <v>CID000309</v>
      </c>
      <c r="G48" s="250" t="str">
        <f ca="1">IF(C48=$X$4,"Enter smelter details", IF(ISERROR($V48),"",OFFSET('Smelter Look-up'!$F$4,$V48-4,0)))</f>
        <v>CFSI</v>
      </c>
      <c r="H48" s="251">
        <f ca="1">IF(ISERROR($V48),"",OFFSET('Smelter Look-up'!$G$4,$V48-4,0))</f>
        <v>0</v>
      </c>
      <c r="I48" s="252" t="str">
        <f ca="1">IF(ISERROR($V48),"",OFFSET('Smelter Look-up'!$H$4,$V48-4,0))</f>
        <v>Pemali</v>
      </c>
      <c r="J48" s="252" t="str">
        <f ca="1">IF(ISERROR($V48),"",OFFSET('Smelter Look-up'!$I$4,$V48-4,0))</f>
        <v>Kepulauan Bangka Belitung</v>
      </c>
      <c r="K48" s="254"/>
      <c r="L48" s="254"/>
      <c r="M48" s="254"/>
      <c r="N48" s="254"/>
      <c r="O48" s="254"/>
      <c r="P48" s="253"/>
      <c r="Q48" s="255"/>
      <c r="R48" s="250" t="str">
        <f ca="1">IF(ISERROR($V48),"",OFFSET('Smelter Look-up'!$C$4,$V48-4,0)&amp;"")</f>
        <v>PT Aries Kencana Sejahtera</v>
      </c>
      <c r="S48" s="264" t="str">
        <f t="shared" ca="1" si="1"/>
        <v>ID</v>
      </c>
      <c r="T48" s="264" t="str">
        <f ca="1">IF(B48="","",IF(ISERROR(MATCH($J48,SorP!$B$1:$B$6230,0)),"",INDIRECT("'SorP'!$A$"&amp;MATCH($J48,SorP!$B$1:$B$6230,0))))</f>
        <v>ID-BB</v>
      </c>
      <c r="U48" s="299"/>
      <c r="V48" s="300">
        <f ca="1">IF(C48="",NA(),MATCH($B48&amp;$C48,'Smelter Look-up'!$J:$J,0))</f>
        <v>438</v>
      </c>
      <c r="W48" s="301"/>
      <c r="X48" s="301">
        <f t="shared" ca="1" si="2"/>
        <v>0</v>
      </c>
      <c r="Y48" s="301"/>
      <c r="Z48" s="301"/>
      <c r="AB48" s="303" t="str">
        <f t="shared" ca="1" si="3"/>
        <v>TinPT Aries Kencana Sejahtera</v>
      </c>
    </row>
    <row r="49" spans="1:28" s="302" customFormat="1" ht="63.75">
      <c r="A49" s="249" t="s">
        <v>1183</v>
      </c>
      <c r="B49" s="250" t="str">
        <f ca="1">IF(LEN(A49)=0,"",INDEX('Smelter Look-up'!$A:$A,MATCH($A49,'Smelter Look-up'!$E:$E,0)))</f>
        <v>Tin</v>
      </c>
      <c r="C49" s="256" t="str">
        <f ca="1">IF(LEN(A49)=0,"",INDEX('Smelter Look-up'!$C:$C,MATCH($A49,'Smelter Look-up'!$E:$E,0)))</f>
        <v>PT Artha Cipta Langgeng</v>
      </c>
      <c r="D49" s="250"/>
      <c r="E49" s="250" t="str">
        <f ca="1">IF(ISERROR($V49),"",OFFSET('Smelter Look-up'!$D$4,$V49-4,0)&amp;"")</f>
        <v>INDONESIA</v>
      </c>
      <c r="F49" s="250" t="str">
        <f ca="1">IF(ISERROR($V49),"",OFFSET('Smelter Look-up'!$E$4,$V49-4,0))</f>
        <v>CID001399</v>
      </c>
      <c r="G49" s="250" t="str">
        <f ca="1">IF(C49=$X$4,"Enter smelter details", IF(ISERROR($V49),"",OFFSET('Smelter Look-up'!$F$4,$V49-4,0)))</f>
        <v>CFSI</v>
      </c>
      <c r="H49" s="251">
        <f ca="1">IF(ISERROR($V49),"",OFFSET('Smelter Look-up'!$G$4,$V49-4,0))</f>
        <v>0</v>
      </c>
      <c r="I49" s="252" t="str">
        <f ca="1">IF(ISERROR($V49),"",OFFSET('Smelter Look-up'!$H$4,$V49-4,0))</f>
        <v>Sungailiat</v>
      </c>
      <c r="J49" s="252" t="str">
        <f ca="1">IF(ISERROR($V49),"",OFFSET('Smelter Look-up'!$I$4,$V49-4,0))</f>
        <v>Kepulauan Bangka Belitung</v>
      </c>
      <c r="K49" s="254"/>
      <c r="L49" s="254"/>
      <c r="M49" s="254"/>
      <c r="N49" s="254"/>
      <c r="O49" s="254"/>
      <c r="P49" s="253"/>
      <c r="Q49" s="255"/>
      <c r="R49" s="250" t="str">
        <f ca="1">IF(ISERROR($V49),"",OFFSET('Smelter Look-up'!$C$4,$V49-4,0)&amp;"")</f>
        <v>PT Artha Cipta Langgeng</v>
      </c>
      <c r="S49" s="264" t="str">
        <f t="shared" ca="1" si="1"/>
        <v>ID</v>
      </c>
      <c r="T49" s="264" t="str">
        <f ca="1">IF(B49="","",IF(ISERROR(MATCH($J49,SorP!$B$1:$B$6230,0)),"",INDIRECT("'SorP'!$A$"&amp;MATCH($J49,SorP!$B$1:$B$6230,0))))</f>
        <v>ID-BB</v>
      </c>
      <c r="U49" s="299"/>
      <c r="V49" s="300">
        <f ca="1">IF(C49="",NA(),MATCH($B49&amp;$C49,'Smelter Look-up'!$J:$J,0))</f>
        <v>439</v>
      </c>
      <c r="W49" s="301"/>
      <c r="X49" s="301">
        <f t="shared" ca="1" si="2"/>
        <v>0</v>
      </c>
      <c r="Y49" s="301"/>
      <c r="Z49" s="301"/>
      <c r="AB49" s="303" t="str">
        <f t="shared" ca="1" si="3"/>
        <v>TinPT Artha Cipta Langgeng</v>
      </c>
    </row>
    <row r="50" spans="1:28" s="302" customFormat="1" ht="63.75">
      <c r="A50" s="249" t="s">
        <v>1994</v>
      </c>
      <c r="B50" s="250" t="str">
        <f ca="1">IF(LEN(A50)=0,"",INDEX('Smelter Look-up'!$A:$A,MATCH($A50,'Smelter Look-up'!$E:$E,0)))</f>
        <v>Tin</v>
      </c>
      <c r="C50" s="256" t="str">
        <f ca="1">IF(LEN(A50)=0,"",INDEX('Smelter Look-up'!$C:$C,MATCH($A50,'Smelter Look-up'!$E:$E,0)))</f>
        <v>PT ATD Makmur Mandiri Jaya</v>
      </c>
      <c r="D50" s="250"/>
      <c r="E50" s="250" t="str">
        <f ca="1">IF(ISERROR($V50),"",OFFSET('Smelter Look-up'!$D$4,$V50-4,0)&amp;"")</f>
        <v>INDONESIA</v>
      </c>
      <c r="F50" s="250" t="str">
        <f ca="1">IF(ISERROR($V50),"",OFFSET('Smelter Look-up'!$E$4,$V50-4,0))</f>
        <v>CID002503</v>
      </c>
      <c r="G50" s="250" t="str">
        <f ca="1">IF(C50=$X$4,"Enter smelter details", IF(ISERROR($V50),"",OFFSET('Smelter Look-up'!$F$4,$V50-4,0)))</f>
        <v>CFSI</v>
      </c>
      <c r="H50" s="251">
        <f ca="1">IF(ISERROR($V50),"",OFFSET('Smelter Look-up'!$G$4,$V50-4,0))</f>
        <v>0</v>
      </c>
      <c r="I50" s="252" t="str">
        <f ca="1">IF(ISERROR($V50),"",OFFSET('Smelter Look-up'!$H$4,$V50-4,0))</f>
        <v>Sungailiat</v>
      </c>
      <c r="J50" s="252" t="str">
        <f ca="1">IF(ISERROR($V50),"",OFFSET('Smelter Look-up'!$I$4,$V50-4,0))</f>
        <v>Kepulauan Bangka Belitung</v>
      </c>
      <c r="K50" s="254"/>
      <c r="L50" s="254"/>
      <c r="M50" s="254"/>
      <c r="N50" s="254"/>
      <c r="O50" s="254"/>
      <c r="P50" s="253"/>
      <c r="Q50" s="255"/>
      <c r="R50" s="250" t="str">
        <f ca="1">IF(ISERROR($V50),"",OFFSET('Smelter Look-up'!$C$4,$V50-4,0)&amp;"")</f>
        <v>PT ATD Makmur Mandiri Jaya</v>
      </c>
      <c r="S50" s="264" t="str">
        <f t="shared" ca="1" si="1"/>
        <v>ID</v>
      </c>
      <c r="T50" s="264" t="str">
        <f ca="1">IF(B50="","",IF(ISERROR(MATCH($J50,SorP!$B$1:$B$6230,0)),"",INDIRECT("'SorP'!$A$"&amp;MATCH($J50,SorP!$B$1:$B$6230,0))))</f>
        <v>ID-BB</v>
      </c>
      <c r="U50" s="299"/>
      <c r="V50" s="300">
        <f ca="1">IF(C50="",NA(),MATCH($B50&amp;$C50,'Smelter Look-up'!$J:$J,0))</f>
        <v>440</v>
      </c>
      <c r="W50" s="301"/>
      <c r="X50" s="301">
        <f t="shared" ca="1" si="2"/>
        <v>0</v>
      </c>
      <c r="Y50" s="301"/>
      <c r="Z50" s="301"/>
      <c r="AB50" s="303" t="str">
        <f t="shared" ca="1" si="3"/>
        <v>TinPT ATD Makmur Mandiri Jaya</v>
      </c>
    </row>
    <row r="51" spans="1:28" s="302" customFormat="1" ht="51">
      <c r="A51" s="249" t="s">
        <v>1184</v>
      </c>
      <c r="B51" s="250" t="str">
        <f ca="1">IF(LEN(A51)=0,"",INDEX('Smelter Look-up'!$A:$A,MATCH($A51,'Smelter Look-up'!$E:$E,0)))</f>
        <v>Tin</v>
      </c>
      <c r="C51" s="256" t="str">
        <f ca="1">IF(LEN(A51)=0,"",INDEX('Smelter Look-up'!$C:$C,MATCH($A51,'Smelter Look-up'!$E:$E,0)))</f>
        <v>PT Babel Inti Perkasa</v>
      </c>
      <c r="D51" s="250"/>
      <c r="E51" s="250" t="str">
        <f ca="1">IF(ISERROR($V51),"",OFFSET('Smelter Look-up'!$D$4,$V51-4,0)&amp;"")</f>
        <v>INDONESIA</v>
      </c>
      <c r="F51" s="250" t="str">
        <f ca="1">IF(ISERROR($V51),"",OFFSET('Smelter Look-up'!$E$4,$V51-4,0))</f>
        <v>CID001402</v>
      </c>
      <c r="G51" s="250" t="str">
        <f ca="1">IF(C51=$X$4,"Enter smelter details", IF(ISERROR($V51),"",OFFSET('Smelter Look-up'!$F$4,$V51-4,0)))</f>
        <v>CFSI</v>
      </c>
      <c r="H51" s="251">
        <f ca="1">IF(ISERROR($V51),"",OFFSET('Smelter Look-up'!$G$4,$V51-4,0))</f>
        <v>0</v>
      </c>
      <c r="I51" s="252" t="str">
        <f ca="1">IF(ISERROR($V51),"",OFFSET('Smelter Look-up'!$H$4,$V51-4,0))</f>
        <v>Lintang</v>
      </c>
      <c r="J51" s="252" t="str">
        <f ca="1">IF(ISERROR($V51),"",OFFSET('Smelter Look-up'!$I$4,$V51-4,0))</f>
        <v>Kepulauan Bangka Belitung</v>
      </c>
      <c r="K51" s="254"/>
      <c r="L51" s="254"/>
      <c r="M51" s="254"/>
      <c r="N51" s="254"/>
      <c r="O51" s="254"/>
      <c r="P51" s="253"/>
      <c r="Q51" s="255"/>
      <c r="R51" s="250" t="str">
        <f ca="1">IF(ISERROR($V51),"",OFFSET('Smelter Look-up'!$C$4,$V51-4,0)&amp;"")</f>
        <v>PT Babel Inti Perkasa</v>
      </c>
      <c r="S51" s="264" t="str">
        <f t="shared" ca="1" si="1"/>
        <v>ID</v>
      </c>
      <c r="T51" s="264" t="str">
        <f ca="1">IF(B51="","",IF(ISERROR(MATCH($J51,SorP!$B$1:$B$6230,0)),"",INDIRECT("'SorP'!$A$"&amp;MATCH($J51,SorP!$B$1:$B$6230,0))))</f>
        <v>ID-BB</v>
      </c>
      <c r="U51" s="299"/>
      <c r="V51" s="300">
        <f ca="1">IF(C51="",NA(),MATCH($B51&amp;$C51,'Smelter Look-up'!$J:$J,0))</f>
        <v>441</v>
      </c>
      <c r="W51" s="301"/>
      <c r="X51" s="301">
        <f t="shared" ca="1" si="2"/>
        <v>0</v>
      </c>
      <c r="Y51" s="301"/>
      <c r="Z51" s="301"/>
      <c r="AB51" s="303" t="str">
        <f t="shared" ca="1" si="3"/>
        <v>TinPT Babel Inti Perkasa</v>
      </c>
    </row>
    <row r="52" spans="1:28" s="302" customFormat="1" ht="51">
      <c r="A52" s="249" t="s">
        <v>3258</v>
      </c>
      <c r="B52" s="250" t="str">
        <f ca="1">IF(LEN(A52)=0,"",INDEX('Smelter Look-up'!$A:$A,MATCH($A52,'Smelter Look-up'!$E:$E,0)))</f>
        <v>Tin</v>
      </c>
      <c r="C52" s="256" t="str">
        <f ca="1">IF(LEN(A52)=0,"",INDEX('Smelter Look-up'!$C:$C,MATCH($A52,'Smelter Look-up'!$E:$E,0)))</f>
        <v>PT Bangka Prima Tin</v>
      </c>
      <c r="D52" s="250"/>
      <c r="E52" s="250" t="str">
        <f ca="1">IF(ISERROR($V52),"",OFFSET('Smelter Look-up'!$D$4,$V52-4,0)&amp;"")</f>
        <v>INDONESIA</v>
      </c>
      <c r="F52" s="250" t="str">
        <f ca="1">IF(ISERROR($V52),"",OFFSET('Smelter Look-up'!$E$4,$V52-4,0))</f>
        <v>CID002776</v>
      </c>
      <c r="G52" s="250" t="str">
        <f ca="1">IF(C52=$X$4,"Enter smelter details", IF(ISERROR($V52),"",OFFSET('Smelter Look-up'!$F$4,$V52-4,0)))</f>
        <v>CFSI</v>
      </c>
      <c r="H52" s="251">
        <f ca="1">IF(ISERROR($V52),"",OFFSET('Smelter Look-up'!$G$4,$V52-4,0))</f>
        <v>0</v>
      </c>
      <c r="I52" s="252" t="str">
        <f ca="1">IF(ISERROR($V52),"",OFFSET('Smelter Look-up'!$H$4,$V52-4,0))</f>
        <v>Air Mesu</v>
      </c>
      <c r="J52" s="252" t="str">
        <f ca="1">IF(ISERROR($V52),"",OFFSET('Smelter Look-up'!$I$4,$V52-4,0))</f>
        <v>Kepulauan Bangka Belitung</v>
      </c>
      <c r="K52" s="254"/>
      <c r="L52" s="254"/>
      <c r="M52" s="254"/>
      <c r="N52" s="254"/>
      <c r="O52" s="254"/>
      <c r="P52" s="253"/>
      <c r="Q52" s="255"/>
      <c r="R52" s="250" t="str">
        <f ca="1">IF(ISERROR($V52),"",OFFSET('Smelter Look-up'!$C$4,$V52-4,0)&amp;"")</f>
        <v>PT Bangka Prima Tin</v>
      </c>
      <c r="S52" s="264" t="str">
        <f t="shared" ca="1" si="1"/>
        <v>ID</v>
      </c>
      <c r="T52" s="264" t="str">
        <f ca="1">IF(B52="","",IF(ISERROR(MATCH($J52,SorP!$B$1:$B$6230,0)),"",INDIRECT("'SorP'!$A$"&amp;MATCH($J52,SorP!$B$1:$B$6230,0))))</f>
        <v>ID-BB</v>
      </c>
      <c r="U52" s="299"/>
      <c r="V52" s="300">
        <f ca="1">IF(C52="",NA(),MATCH($B52&amp;$C52,'Smelter Look-up'!$J:$J,0))</f>
        <v>442</v>
      </c>
      <c r="W52" s="301"/>
      <c r="X52" s="301">
        <f t="shared" ca="1" si="2"/>
        <v>0</v>
      </c>
      <c r="Y52" s="301"/>
      <c r="Z52" s="301"/>
      <c r="AB52" s="303" t="str">
        <f t="shared" ca="1" si="3"/>
        <v>TinPT Bangka Prima Tin</v>
      </c>
    </row>
    <row r="53" spans="1:28" s="302" customFormat="1" ht="51">
      <c r="A53" s="249" t="s">
        <v>1185</v>
      </c>
      <c r="B53" s="250" t="str">
        <f ca="1">IF(LEN(A53)=0,"",INDEX('Smelter Look-up'!$A:$A,MATCH($A53,'Smelter Look-up'!$E:$E,0)))</f>
        <v>Tin</v>
      </c>
      <c r="C53" s="256" t="str">
        <f ca="1">IF(LEN(A53)=0,"",INDEX('Smelter Look-up'!$C:$C,MATCH($A53,'Smelter Look-up'!$E:$E,0)))</f>
        <v>PT Bangka Tin Industry</v>
      </c>
      <c r="D53" s="250"/>
      <c r="E53" s="250" t="str">
        <f ca="1">IF(ISERROR($V53),"",OFFSET('Smelter Look-up'!$D$4,$V53-4,0)&amp;"")</f>
        <v>INDONESIA</v>
      </c>
      <c r="F53" s="250" t="str">
        <f ca="1">IF(ISERROR($V53),"",OFFSET('Smelter Look-up'!$E$4,$V53-4,0))</f>
        <v>CID001419</v>
      </c>
      <c r="G53" s="250" t="str">
        <f ca="1">IF(C53=$X$4,"Enter smelter details", IF(ISERROR($V53),"",OFFSET('Smelter Look-up'!$F$4,$V53-4,0)))</f>
        <v>CFSI</v>
      </c>
      <c r="H53" s="251">
        <f ca="1">IF(ISERROR($V53),"",OFFSET('Smelter Look-up'!$G$4,$V53-4,0))</f>
        <v>0</v>
      </c>
      <c r="I53" s="252" t="str">
        <f ca="1">IF(ISERROR($V53),"",OFFSET('Smelter Look-up'!$H$4,$V53-4,0))</f>
        <v>Sungailiat</v>
      </c>
      <c r="J53" s="252" t="str">
        <f ca="1">IF(ISERROR($V53),"",OFFSET('Smelter Look-up'!$I$4,$V53-4,0))</f>
        <v>Kepulauan Bangka Belitung</v>
      </c>
      <c r="K53" s="254"/>
      <c r="L53" s="254"/>
      <c r="M53" s="254"/>
      <c r="N53" s="254"/>
      <c r="O53" s="254"/>
      <c r="P53" s="253"/>
      <c r="Q53" s="255"/>
      <c r="R53" s="250" t="str">
        <f ca="1">IF(ISERROR($V53),"",OFFSET('Smelter Look-up'!$C$4,$V53-4,0)&amp;"")</f>
        <v>PT Bangka Tin Industry</v>
      </c>
      <c r="S53" s="264" t="str">
        <f t="shared" ca="1" si="1"/>
        <v>ID</v>
      </c>
      <c r="T53" s="264" t="str">
        <f ca="1">IF(B53="","",IF(ISERROR(MATCH($J53,SorP!$B$1:$B$6230,0)),"",INDIRECT("'SorP'!$A$"&amp;MATCH($J53,SorP!$B$1:$B$6230,0))))</f>
        <v>ID-BB</v>
      </c>
      <c r="U53" s="299"/>
      <c r="V53" s="300">
        <f ca="1">IF(C53="",NA(),MATCH($B53&amp;$C53,'Smelter Look-up'!$J:$J,0))</f>
        <v>444</v>
      </c>
      <c r="W53" s="301"/>
      <c r="X53" s="301">
        <f t="shared" ca="1" si="2"/>
        <v>0</v>
      </c>
      <c r="Y53" s="301"/>
      <c r="Z53" s="301"/>
      <c r="AB53" s="303" t="str">
        <f t="shared" ca="1" si="3"/>
        <v>TinPT Bangka Tin Industry</v>
      </c>
    </row>
    <row r="54" spans="1:28" s="302" customFormat="1" ht="63.75">
      <c r="A54" s="249" t="s">
        <v>1186</v>
      </c>
      <c r="B54" s="250" t="str">
        <f ca="1">IF(LEN(A54)=0,"",INDEX('Smelter Look-up'!$A:$A,MATCH($A54,'Smelter Look-up'!$E:$E,0)))</f>
        <v>Tin</v>
      </c>
      <c r="C54" s="256" t="str">
        <f ca="1">IF(LEN(A54)=0,"",INDEX('Smelter Look-up'!$C:$C,MATCH($A54,'Smelter Look-up'!$E:$E,0)))</f>
        <v>PT Belitung Industri Sejahtera</v>
      </c>
      <c r="D54" s="250"/>
      <c r="E54" s="250" t="str">
        <f ca="1">IF(ISERROR($V54),"",OFFSET('Smelter Look-up'!$D$4,$V54-4,0)&amp;"")</f>
        <v>INDONESIA</v>
      </c>
      <c r="F54" s="250" t="str">
        <f ca="1">IF(ISERROR($V54),"",OFFSET('Smelter Look-up'!$E$4,$V54-4,0))</f>
        <v>CID001421</v>
      </c>
      <c r="G54" s="250" t="str">
        <f ca="1">IF(C54=$X$4,"Enter smelter details", IF(ISERROR($V54),"",OFFSET('Smelter Look-up'!$F$4,$V54-4,0)))</f>
        <v>CFSI</v>
      </c>
      <c r="H54" s="251">
        <f ca="1">IF(ISERROR($V54),"",OFFSET('Smelter Look-up'!$G$4,$V54-4,0))</f>
        <v>0</v>
      </c>
      <c r="I54" s="252" t="str">
        <f ca="1">IF(ISERROR($V54),"",OFFSET('Smelter Look-up'!$H$4,$V54-4,0))</f>
        <v>Pegantungan</v>
      </c>
      <c r="J54" s="252" t="str">
        <f ca="1">IF(ISERROR($V54),"",OFFSET('Smelter Look-up'!$I$4,$V54-4,0))</f>
        <v>Kepulauan Bangka Belitung</v>
      </c>
      <c r="K54" s="254"/>
      <c r="L54" s="254"/>
      <c r="M54" s="254"/>
      <c r="N54" s="254"/>
      <c r="O54" s="254"/>
      <c r="P54" s="253"/>
      <c r="Q54" s="255"/>
      <c r="R54" s="250" t="str">
        <f ca="1">IF(ISERROR($V54),"",OFFSET('Smelter Look-up'!$C$4,$V54-4,0)&amp;"")</f>
        <v>PT Belitung Industri Sejahtera</v>
      </c>
      <c r="S54" s="264" t="str">
        <f t="shared" ca="1" si="1"/>
        <v>ID</v>
      </c>
      <c r="T54" s="264" t="str">
        <f ca="1">IF(B54="","",IF(ISERROR(MATCH($J54,SorP!$B$1:$B$6230,0)),"",INDIRECT("'SorP'!$A$"&amp;MATCH($J54,SorP!$B$1:$B$6230,0))))</f>
        <v>ID-BB</v>
      </c>
      <c r="U54" s="299"/>
      <c r="V54" s="300">
        <f ca="1">IF(C54="",NA(),MATCH($B54&amp;$C54,'Smelter Look-up'!$J:$J,0))</f>
        <v>445</v>
      </c>
      <c r="W54" s="301"/>
      <c r="X54" s="301">
        <f t="shared" ca="1" si="2"/>
        <v>0</v>
      </c>
      <c r="Y54" s="301"/>
      <c r="Z54" s="301"/>
      <c r="AB54" s="303" t="str">
        <f t="shared" ca="1" si="3"/>
        <v>TinPT Belitung Industri Sejahtera</v>
      </c>
    </row>
    <row r="55" spans="1:28" s="302" customFormat="1" ht="38.25">
      <c r="A55" s="249" t="s">
        <v>1187</v>
      </c>
      <c r="B55" s="250" t="str">
        <f ca="1">IF(LEN(A55)=0,"",INDEX('Smelter Look-up'!$A:$A,MATCH($A55,'Smelter Look-up'!$E:$E,0)))</f>
        <v>Tin</v>
      </c>
      <c r="C55" s="256" t="str">
        <f ca="1">IF(LEN(A55)=0,"",INDEX('Smelter Look-up'!$C:$C,MATCH($A55,'Smelter Look-up'!$E:$E,0)))</f>
        <v>PT Bukit Timah</v>
      </c>
      <c r="D55" s="250"/>
      <c r="E55" s="250" t="str">
        <f ca="1">IF(ISERROR($V55),"",OFFSET('Smelter Look-up'!$D$4,$V55-4,0)&amp;"")</f>
        <v>INDONESIA</v>
      </c>
      <c r="F55" s="250" t="str">
        <f ca="1">IF(ISERROR($V55),"",OFFSET('Smelter Look-up'!$E$4,$V55-4,0))</f>
        <v>CID001428</v>
      </c>
      <c r="G55" s="250" t="str">
        <f ca="1">IF(C55=$X$4,"Enter smelter details", IF(ISERROR($V55),"",OFFSET('Smelter Look-up'!$F$4,$V55-4,0)))</f>
        <v>CFSI</v>
      </c>
      <c r="H55" s="251">
        <f ca="1">IF(ISERROR($V55),"",OFFSET('Smelter Look-up'!$G$4,$V55-4,0))</f>
        <v>0</v>
      </c>
      <c r="I55" s="252" t="str">
        <f ca="1">IF(ISERROR($V55),"",OFFSET('Smelter Look-up'!$H$4,$V55-4,0))</f>
        <v>Pangkal Pinang</v>
      </c>
      <c r="J55" s="252" t="str">
        <f ca="1">IF(ISERROR($V55),"",OFFSET('Smelter Look-up'!$I$4,$V55-4,0))</f>
        <v>Kepulauan Bangka Belitung</v>
      </c>
      <c r="K55" s="254"/>
      <c r="L55" s="254"/>
      <c r="M55" s="254"/>
      <c r="N55" s="254"/>
      <c r="O55" s="254"/>
      <c r="P55" s="253"/>
      <c r="Q55" s="255"/>
      <c r="R55" s="250" t="str">
        <f ca="1">IF(ISERROR($V55),"",OFFSET('Smelter Look-up'!$C$4,$V55-4,0)&amp;"")</f>
        <v>PT Bukit Timah</v>
      </c>
      <c r="S55" s="264" t="str">
        <f t="shared" ca="1" si="1"/>
        <v>ID</v>
      </c>
      <c r="T55" s="264" t="str">
        <f ca="1">IF(B55="","",IF(ISERROR(MATCH($J55,SorP!$B$1:$B$6230,0)),"",INDIRECT("'SorP'!$A$"&amp;MATCH($J55,SorP!$B$1:$B$6230,0))))</f>
        <v>ID-BB</v>
      </c>
      <c r="U55" s="299"/>
      <c r="V55" s="300">
        <f ca="1">IF(C55="",NA(),MATCH($B55&amp;$C55,'Smelter Look-up'!$J:$J,0))</f>
        <v>446</v>
      </c>
      <c r="W55" s="301"/>
      <c r="X55" s="301">
        <f t="shared" ca="1" si="2"/>
        <v>0</v>
      </c>
      <c r="Y55" s="301"/>
      <c r="Z55" s="301"/>
      <c r="AB55" s="303" t="str">
        <f t="shared" ca="1" si="3"/>
        <v>TinPT Bukit Timah</v>
      </c>
    </row>
    <row r="56" spans="1:28" s="302" customFormat="1" ht="38.25">
      <c r="A56" s="249" t="s">
        <v>1188</v>
      </c>
      <c r="B56" s="250" t="str">
        <f ca="1">IF(LEN(A56)=0,"",INDEX('Smelter Look-up'!$A:$A,MATCH($A56,'Smelter Look-up'!$E:$E,0)))</f>
        <v>Tin</v>
      </c>
      <c r="C56" s="256" t="str">
        <f ca="1">IF(LEN(A56)=0,"",INDEX('Smelter Look-up'!$C:$C,MATCH($A56,'Smelter Look-up'!$E:$E,0)))</f>
        <v>PT DS Jaya Abadi</v>
      </c>
      <c r="D56" s="250"/>
      <c r="E56" s="250" t="str">
        <f ca="1">IF(ISERROR($V56),"",OFFSET('Smelter Look-up'!$D$4,$V56-4,0)&amp;"")</f>
        <v>INDONESIA</v>
      </c>
      <c r="F56" s="250" t="str">
        <f ca="1">IF(ISERROR($V56),"",OFFSET('Smelter Look-up'!$E$4,$V56-4,0))</f>
        <v>CID001434</v>
      </c>
      <c r="G56" s="250" t="str">
        <f ca="1">IF(C56=$X$4,"Enter smelter details", IF(ISERROR($V56),"",OFFSET('Smelter Look-up'!$F$4,$V56-4,0)))</f>
        <v>CFSI</v>
      </c>
      <c r="H56" s="251">
        <f ca="1">IF(ISERROR($V56),"",OFFSET('Smelter Look-up'!$G$4,$V56-4,0))</f>
        <v>0</v>
      </c>
      <c r="I56" s="252" t="str">
        <f ca="1">IF(ISERROR($V56),"",OFFSET('Smelter Look-up'!$H$4,$V56-4,0))</f>
        <v>Pangkal Pinang</v>
      </c>
      <c r="J56" s="252" t="str">
        <f ca="1">IF(ISERROR($V56),"",OFFSET('Smelter Look-up'!$I$4,$V56-4,0))</f>
        <v>Kepulauan Bangka Belitung</v>
      </c>
      <c r="K56" s="254"/>
      <c r="L56" s="254"/>
      <c r="M56" s="254"/>
      <c r="N56" s="254"/>
      <c r="O56" s="254"/>
      <c r="P56" s="253"/>
      <c r="Q56" s="255"/>
      <c r="R56" s="250" t="str">
        <f ca="1">IF(ISERROR($V56),"",OFFSET('Smelter Look-up'!$C$4,$V56-4,0)&amp;"")</f>
        <v>PT DS Jaya Abadi</v>
      </c>
      <c r="S56" s="264" t="str">
        <f t="shared" ca="1" si="1"/>
        <v>ID</v>
      </c>
      <c r="T56" s="264" t="str">
        <f ca="1">IF(B56="","",IF(ISERROR(MATCH($J56,SorP!$B$1:$B$6230,0)),"",INDIRECT("'SorP'!$A$"&amp;MATCH($J56,SorP!$B$1:$B$6230,0))))</f>
        <v>ID-BB</v>
      </c>
      <c r="U56" s="299"/>
      <c r="V56" s="300">
        <f ca="1">IF(C56="",NA(),MATCH($B56&amp;$C56,'Smelter Look-up'!$J:$J,0))</f>
        <v>447</v>
      </c>
      <c r="W56" s="301"/>
      <c r="X56" s="301">
        <f t="shared" ca="1" si="2"/>
        <v>0</v>
      </c>
      <c r="Y56" s="301"/>
      <c r="Z56" s="301"/>
      <c r="AB56" s="303" t="str">
        <f t="shared" ca="1" si="3"/>
        <v>TinPT DS Jaya Abadi</v>
      </c>
    </row>
    <row r="57" spans="1:28" s="302" customFormat="1" ht="51">
      <c r="A57" s="249" t="s">
        <v>1189</v>
      </c>
      <c r="B57" s="250" t="str">
        <f ca="1">IF(LEN(A57)=0,"",INDEX('Smelter Look-up'!$A:$A,MATCH($A57,'Smelter Look-up'!$E:$E,0)))</f>
        <v>Tin</v>
      </c>
      <c r="C57" s="256" t="str">
        <f ca="1">IF(LEN(A57)=0,"",INDEX('Smelter Look-up'!$C:$C,MATCH($A57,'Smelter Look-up'!$E:$E,0)))</f>
        <v>PT Eunindo Usaha Mandiri</v>
      </c>
      <c r="D57" s="250"/>
      <c r="E57" s="250" t="str">
        <f ca="1">IF(ISERROR($V57),"",OFFSET('Smelter Look-up'!$D$4,$V57-4,0)&amp;"")</f>
        <v>INDONESIA</v>
      </c>
      <c r="F57" s="250" t="str">
        <f ca="1">IF(ISERROR($V57),"",OFFSET('Smelter Look-up'!$E$4,$V57-4,0))</f>
        <v>CID001438</v>
      </c>
      <c r="G57" s="250" t="str">
        <f ca="1">IF(C57=$X$4,"Enter smelter details", IF(ISERROR($V57),"",OFFSET('Smelter Look-up'!$F$4,$V57-4,0)))</f>
        <v>CFSI</v>
      </c>
      <c r="H57" s="251">
        <f ca="1">IF(ISERROR($V57),"",OFFSET('Smelter Look-up'!$G$4,$V57-4,0))</f>
        <v>0</v>
      </c>
      <c r="I57" s="252" t="str">
        <f ca="1">IF(ISERROR($V57),"",OFFSET('Smelter Look-up'!$H$4,$V57-4,0))</f>
        <v>Karimun</v>
      </c>
      <c r="J57" s="252" t="str">
        <f ca="1">IF(ISERROR($V57),"",OFFSET('Smelter Look-up'!$I$4,$V57-4,0))</f>
        <v>Kepulauan Riau</v>
      </c>
      <c r="K57" s="254"/>
      <c r="L57" s="254"/>
      <c r="M57" s="254"/>
      <c r="N57" s="254"/>
      <c r="O57" s="254"/>
      <c r="P57" s="253"/>
      <c r="Q57" s="255"/>
      <c r="R57" s="250" t="str">
        <f ca="1">IF(ISERROR($V57),"",OFFSET('Smelter Look-up'!$C$4,$V57-4,0)&amp;"")</f>
        <v>PT Eunindo Usaha Mandiri</v>
      </c>
      <c r="S57" s="264" t="str">
        <f t="shared" ca="1" si="1"/>
        <v>ID</v>
      </c>
      <c r="T57" s="264" t="str">
        <f ca="1">IF(B57="","",IF(ISERROR(MATCH($J57,SorP!$B$1:$B$6230,0)),"",INDIRECT("'SorP'!$A$"&amp;MATCH($J57,SorP!$B$1:$B$6230,0))))</f>
        <v>ID-KR</v>
      </c>
      <c r="U57" s="299"/>
      <c r="V57" s="300">
        <f ca="1">IF(C57="",NA(),MATCH($B57&amp;$C57,'Smelter Look-up'!$J:$J,0))</f>
        <v>448</v>
      </c>
      <c r="W57" s="301"/>
      <c r="X57" s="301">
        <f t="shared" ca="1" si="2"/>
        <v>0</v>
      </c>
      <c r="Y57" s="301"/>
      <c r="Z57" s="301"/>
      <c r="AB57" s="303" t="str">
        <f t="shared" ca="1" si="3"/>
        <v>TinPT Eunindo Usaha Mandiri</v>
      </c>
    </row>
    <row r="58" spans="1:28" s="302" customFormat="1" ht="51">
      <c r="A58" s="249" t="s">
        <v>1996</v>
      </c>
      <c r="B58" s="250" t="str">
        <f ca="1">IF(LEN(A58)=0,"",INDEX('Smelter Look-up'!$A:$A,MATCH($A58,'Smelter Look-up'!$E:$E,0)))</f>
        <v>Tin</v>
      </c>
      <c r="C58" s="256" t="str">
        <f ca="1">IF(LEN(A58)=0,"",INDEX('Smelter Look-up'!$C:$C,MATCH($A58,'Smelter Look-up'!$E:$E,0)))</f>
        <v>PT Inti Stania Prima</v>
      </c>
      <c r="D58" s="250"/>
      <c r="E58" s="250" t="str">
        <f ca="1">IF(ISERROR($V58),"",OFFSET('Smelter Look-up'!$D$4,$V58-4,0)&amp;"")</f>
        <v>INDONESIA</v>
      </c>
      <c r="F58" s="250" t="str">
        <f ca="1">IF(ISERROR($V58),"",OFFSET('Smelter Look-up'!$E$4,$V58-4,0))</f>
        <v>CID002530</v>
      </c>
      <c r="G58" s="250" t="str">
        <f ca="1">IF(C58=$X$4,"Enter smelter details", IF(ISERROR($V58),"",OFFSET('Smelter Look-up'!$F$4,$V58-4,0)))</f>
        <v>CFSI</v>
      </c>
      <c r="H58" s="251">
        <f ca="1">IF(ISERROR($V58),"",OFFSET('Smelter Look-up'!$G$4,$V58-4,0))</f>
        <v>0</v>
      </c>
      <c r="I58" s="252" t="str">
        <f ca="1">IF(ISERROR($V58),"",OFFSET('Smelter Look-up'!$H$4,$V58-4,0))</f>
        <v>Sungailiat</v>
      </c>
      <c r="J58" s="252" t="str">
        <f ca="1">IF(ISERROR($V58),"",OFFSET('Smelter Look-up'!$I$4,$V58-4,0))</f>
        <v>Kepulauan Bangka Belitung</v>
      </c>
      <c r="K58" s="254"/>
      <c r="L58" s="254"/>
      <c r="M58" s="254"/>
      <c r="N58" s="254"/>
      <c r="O58" s="254"/>
      <c r="P58" s="253"/>
      <c r="Q58" s="255"/>
      <c r="R58" s="250" t="str">
        <f ca="1">IF(ISERROR($V58),"",OFFSET('Smelter Look-up'!$C$4,$V58-4,0)&amp;"")</f>
        <v>PT Inti Stania Prima</v>
      </c>
      <c r="S58" s="264" t="str">
        <f t="shared" ca="1" si="1"/>
        <v>ID</v>
      </c>
      <c r="T58" s="264" t="str">
        <f ca="1">IF(B58="","",IF(ISERROR(MATCH($J58,SorP!$B$1:$B$6230,0)),"",INDIRECT("'SorP'!$A$"&amp;MATCH($J58,SorP!$B$1:$B$6230,0))))</f>
        <v>ID-BB</v>
      </c>
      <c r="U58" s="299"/>
      <c r="V58" s="300">
        <f ca="1">IF(C58="",NA(),MATCH($B58&amp;$C58,'Smelter Look-up'!$J:$J,0))</f>
        <v>451</v>
      </c>
      <c r="W58" s="301"/>
      <c r="X58" s="301">
        <f t="shared" ca="1" si="2"/>
        <v>0</v>
      </c>
      <c r="Y58" s="301"/>
      <c r="Z58" s="301"/>
      <c r="AB58" s="303" t="str">
        <f t="shared" ca="1" si="3"/>
        <v>TinPT Inti Stania Prima</v>
      </c>
    </row>
    <row r="59" spans="1:28" s="302" customFormat="1" ht="38.25">
      <c r="A59" s="249" t="s">
        <v>1190</v>
      </c>
      <c r="B59" s="250" t="str">
        <f ca="1">IF(LEN(A59)=0,"",INDEX('Smelter Look-up'!$A:$A,MATCH($A59,'Smelter Look-up'!$E:$E,0)))</f>
        <v>Tin</v>
      </c>
      <c r="C59" s="256" t="str">
        <f ca="1">IF(LEN(A59)=0,"",INDEX('Smelter Look-up'!$C:$C,MATCH($A59,'Smelter Look-up'!$E:$E,0)))</f>
        <v>PT Karimun Mining</v>
      </c>
      <c r="D59" s="250"/>
      <c r="E59" s="250" t="str">
        <f ca="1">IF(ISERROR($V59),"",OFFSET('Smelter Look-up'!$D$4,$V59-4,0)&amp;"")</f>
        <v>INDONESIA</v>
      </c>
      <c r="F59" s="250" t="str">
        <f ca="1">IF(ISERROR($V59),"",OFFSET('Smelter Look-up'!$E$4,$V59-4,0))</f>
        <v>CID001448</v>
      </c>
      <c r="G59" s="250" t="str">
        <f ca="1">IF(C59=$X$4,"Enter smelter details", IF(ISERROR($V59),"",OFFSET('Smelter Look-up'!$F$4,$V59-4,0)))</f>
        <v>CFSI</v>
      </c>
      <c r="H59" s="251">
        <f ca="1">IF(ISERROR($V59),"",OFFSET('Smelter Look-up'!$G$4,$V59-4,0))</f>
        <v>0</v>
      </c>
      <c r="I59" s="252" t="str">
        <f ca="1">IF(ISERROR($V59),"",OFFSET('Smelter Look-up'!$H$4,$V59-4,0))</f>
        <v>Karimun</v>
      </c>
      <c r="J59" s="252" t="str">
        <f ca="1">IF(ISERROR($V59),"",OFFSET('Smelter Look-up'!$I$4,$V59-4,0))</f>
        <v>Kepulauan Riau</v>
      </c>
      <c r="K59" s="254"/>
      <c r="L59" s="254"/>
      <c r="M59" s="254"/>
      <c r="N59" s="254"/>
      <c r="O59" s="254"/>
      <c r="P59" s="253"/>
      <c r="Q59" s="255"/>
      <c r="R59" s="250" t="str">
        <f ca="1">IF(ISERROR($V59),"",OFFSET('Smelter Look-up'!$C$4,$V59-4,0)&amp;"")</f>
        <v>PT Karimun Mining</v>
      </c>
      <c r="S59" s="264" t="str">
        <f t="shared" ca="1" si="1"/>
        <v>ID</v>
      </c>
      <c r="T59" s="264" t="str">
        <f ca="1">IF(B59="","",IF(ISERROR(MATCH($J59,SorP!$B$1:$B$6230,0)),"",INDIRECT("'SorP'!$A$"&amp;MATCH($J59,SorP!$B$1:$B$6230,0))))</f>
        <v>ID-KR</v>
      </c>
      <c r="U59" s="299"/>
      <c r="V59" s="300">
        <f ca="1">IF(C59="",NA(),MATCH($B59&amp;$C59,'Smelter Look-up'!$J:$J,0))</f>
        <v>452</v>
      </c>
      <c r="W59" s="301"/>
      <c r="X59" s="301">
        <f t="shared" ca="1" si="2"/>
        <v>0</v>
      </c>
      <c r="Y59" s="301"/>
      <c r="Z59" s="301"/>
      <c r="AB59" s="303" t="str">
        <f t="shared" ca="1" si="3"/>
        <v>TinPT Karimun Mining</v>
      </c>
    </row>
    <row r="60" spans="1:28" s="302" customFormat="1" ht="51">
      <c r="A60" s="249" t="s">
        <v>3334</v>
      </c>
      <c r="B60" s="250" t="str">
        <f ca="1">IF(LEN(A60)=0,"",INDEX('Smelter Look-up'!$A:$A,MATCH($A60,'Smelter Look-up'!$E:$E,0)))</f>
        <v>Tin</v>
      </c>
      <c r="C60" s="256" t="str">
        <f ca="1">IF(LEN(A60)=0,"",INDEX('Smelter Look-up'!$C:$C,MATCH($A60,'Smelter Look-up'!$E:$E,0)))</f>
        <v>PT Kijang Jaya Mandiri</v>
      </c>
      <c r="D60" s="250"/>
      <c r="E60" s="250" t="str">
        <f ca="1">IF(ISERROR($V60),"",OFFSET('Smelter Look-up'!$D$4,$V60-4,0)&amp;"")</f>
        <v>INDONESIA</v>
      </c>
      <c r="F60" s="250" t="str">
        <f ca="1">IF(ISERROR($V60),"",OFFSET('Smelter Look-up'!$E$4,$V60-4,0))</f>
        <v>CID002829</v>
      </c>
      <c r="G60" s="250" t="str">
        <f ca="1">IF(C60=$X$4,"Enter smelter details", IF(ISERROR($V60),"",OFFSET('Smelter Look-up'!$F$4,$V60-4,0)))</f>
        <v>CFSI</v>
      </c>
      <c r="H60" s="251">
        <f ca="1">IF(ISERROR($V60),"",OFFSET('Smelter Look-up'!$G$4,$V60-4,0))</f>
        <v>0</v>
      </c>
      <c r="I60" s="252" t="str">
        <f ca="1">IF(ISERROR($V60),"",OFFSET('Smelter Look-up'!$H$4,$V60-4,0))</f>
        <v>Sungailiat</v>
      </c>
      <c r="J60" s="252" t="str">
        <f ca="1">IF(ISERROR($V60),"",OFFSET('Smelter Look-up'!$I$4,$V60-4,0))</f>
        <v>Kepulauan Bangka Belitung</v>
      </c>
      <c r="K60" s="254"/>
      <c r="L60" s="254"/>
      <c r="M60" s="254"/>
      <c r="N60" s="254"/>
      <c r="O60" s="254"/>
      <c r="P60" s="253"/>
      <c r="Q60" s="255"/>
      <c r="R60" s="250" t="str">
        <f ca="1">IF(ISERROR($V60),"",OFFSET('Smelter Look-up'!$C$4,$V60-4,0)&amp;"")</f>
        <v>PT Kijang Jaya Mandiri</v>
      </c>
      <c r="S60" s="264" t="str">
        <f t="shared" ca="1" si="1"/>
        <v>ID</v>
      </c>
      <c r="T60" s="264" t="str">
        <f ca="1">IF(B60="","",IF(ISERROR(MATCH($J60,SorP!$B$1:$B$6230,0)),"",INDIRECT("'SorP'!$A$"&amp;MATCH($J60,SorP!$B$1:$B$6230,0))))</f>
        <v>ID-BB</v>
      </c>
      <c r="U60" s="299"/>
      <c r="V60" s="300">
        <f ca="1">IF(C60="",NA(),MATCH($B60&amp;$C60,'Smelter Look-up'!$J:$J,0))</f>
        <v>453</v>
      </c>
      <c r="W60" s="301"/>
      <c r="X60" s="301">
        <f t="shared" ca="1" si="2"/>
        <v>0</v>
      </c>
      <c r="Y60" s="301"/>
      <c r="Z60" s="301"/>
      <c r="AB60" s="303" t="str">
        <f t="shared" ca="1" si="3"/>
        <v>TinPT Kijang Jaya Mandiri</v>
      </c>
    </row>
    <row r="61" spans="1:28" s="302" customFormat="1" ht="76.5">
      <c r="A61" s="249" t="s">
        <v>3851</v>
      </c>
      <c r="B61" s="250" t="str">
        <f ca="1">IF(LEN(A61)=0,"",INDEX('Smelter Look-up'!$A:$A,MATCH($A61,'Smelter Look-up'!$E:$E,0)))</f>
        <v>Tin</v>
      </c>
      <c r="C61" s="256" t="str">
        <f ca="1">IF(LEN(A61)=0,"",INDEX('Smelter Look-up'!$C:$C,MATCH($A61,'Smelter Look-up'!$E:$E,0)))</f>
        <v>PT Lautan Harmonis Sejahtera</v>
      </c>
      <c r="D61" s="250"/>
      <c r="E61" s="250" t="str">
        <f ca="1">IF(ISERROR($V61),"",OFFSET('Smelter Look-up'!$D$4,$V61-4,0)&amp;"")</f>
        <v>INDONESIA</v>
      </c>
      <c r="F61" s="250" t="str">
        <f ca="1">IF(ISERROR($V61),"",OFFSET('Smelter Look-up'!$E$4,$V61-4,0))</f>
        <v>CID002870</v>
      </c>
      <c r="G61" s="250" t="str">
        <f ca="1">IF(C61=$X$4,"Enter smelter details", IF(ISERROR($V61),"",OFFSET('Smelter Look-up'!$F$4,$V61-4,0)))</f>
        <v>CFSI</v>
      </c>
      <c r="H61" s="251">
        <f ca="1">IF(ISERROR($V61),"",OFFSET('Smelter Look-up'!$G$4,$V61-4,0))</f>
        <v>0</v>
      </c>
      <c r="I61" s="252" t="str">
        <f ca="1">IF(ISERROR($V61),"",OFFSET('Smelter Look-up'!$H$4,$V61-4,0))</f>
        <v>Pasir Putih</v>
      </c>
      <c r="J61" s="252" t="str">
        <f ca="1">IF(ISERROR($V61),"",OFFSET('Smelter Look-up'!$I$4,$V61-4,0))</f>
        <v>Kepulauan Bangka Belitung</v>
      </c>
      <c r="K61" s="254"/>
      <c r="L61" s="254"/>
      <c r="M61" s="254"/>
      <c r="N61" s="254"/>
      <c r="O61" s="254"/>
      <c r="P61" s="253"/>
      <c r="Q61" s="255"/>
      <c r="R61" s="250" t="str">
        <f ca="1">IF(ISERROR($V61),"",OFFSET('Smelter Look-up'!$C$4,$V61-4,0)&amp;"")</f>
        <v>PT Lautan Harmonis Sejahtera</v>
      </c>
      <c r="S61" s="264" t="str">
        <f t="shared" ca="1" si="1"/>
        <v>ID</v>
      </c>
      <c r="T61" s="264" t="str">
        <f ca="1">IF(B61="","",IF(ISERROR(MATCH($J61,SorP!$B$1:$B$6230,0)),"",INDIRECT("'SorP'!$A$"&amp;MATCH($J61,SorP!$B$1:$B$6230,0))))</f>
        <v>ID-BB</v>
      </c>
      <c r="U61" s="299"/>
      <c r="V61" s="300">
        <f ca="1">IF(C61="",NA(),MATCH($B61&amp;$C61,'Smelter Look-up'!$J:$J,0))</f>
        <v>454</v>
      </c>
      <c r="W61" s="301"/>
      <c r="X61" s="301">
        <f t="shared" ca="1" si="2"/>
        <v>0</v>
      </c>
      <c r="Y61" s="301"/>
      <c r="Z61" s="301"/>
      <c r="AB61" s="303" t="str">
        <f t="shared" ca="1" si="3"/>
        <v>TinPT Lautan Harmonis Sejahtera</v>
      </c>
    </row>
    <row r="62" spans="1:28" s="302" customFormat="1" ht="51">
      <c r="A62" s="249" t="s">
        <v>3853</v>
      </c>
      <c r="B62" s="250" t="str">
        <f ca="1">IF(LEN(A62)=0,"",INDEX('Smelter Look-up'!$A:$A,MATCH($A62,'Smelter Look-up'!$E:$E,0)))</f>
        <v>Tin</v>
      </c>
      <c r="C62" s="256" t="str">
        <f ca="1">IF(LEN(A62)=0,"",INDEX('Smelter Look-up'!$C:$C,MATCH($A62,'Smelter Look-up'!$E:$E,0)))</f>
        <v>PT Menara Cipta Mulia</v>
      </c>
      <c r="D62" s="250"/>
      <c r="E62" s="250" t="str">
        <f ca="1">IF(ISERROR($V62),"",OFFSET('Smelter Look-up'!$D$4,$V62-4,0)&amp;"")</f>
        <v>INDONESIA</v>
      </c>
      <c r="F62" s="250" t="str">
        <f ca="1">IF(ISERROR($V62),"",OFFSET('Smelter Look-up'!$E$4,$V62-4,0))</f>
        <v>CID002835</v>
      </c>
      <c r="G62" s="250" t="str">
        <f ca="1">IF(C62=$X$4,"Enter smelter details", IF(ISERROR($V62),"",OFFSET('Smelter Look-up'!$F$4,$V62-4,0)))</f>
        <v>CFSI</v>
      </c>
      <c r="H62" s="251">
        <f ca="1">IF(ISERROR($V62),"",OFFSET('Smelter Look-up'!$G$4,$V62-4,0))</f>
        <v>0</v>
      </c>
      <c r="I62" s="252" t="str">
        <f ca="1">IF(ISERROR($V62),"",OFFSET('Smelter Look-up'!$H$4,$V62-4,0))</f>
        <v>Mentawak</v>
      </c>
      <c r="J62" s="252" t="str">
        <f ca="1">IF(ISERROR($V62),"",OFFSET('Smelter Look-up'!$I$4,$V62-4,0))</f>
        <v>Kepulauan Bangka Belitung</v>
      </c>
      <c r="K62" s="254"/>
      <c r="L62" s="254"/>
      <c r="M62" s="254"/>
      <c r="N62" s="254"/>
      <c r="O62" s="254"/>
      <c r="P62" s="253"/>
      <c r="Q62" s="255"/>
      <c r="R62" s="250" t="str">
        <f ca="1">IF(ISERROR($V62),"",OFFSET('Smelter Look-up'!$C$4,$V62-4,0)&amp;"")</f>
        <v>PT Menara Cipta Mulia</v>
      </c>
      <c r="S62" s="264" t="str">
        <f t="shared" ca="1" si="1"/>
        <v>ID</v>
      </c>
      <c r="T62" s="264" t="str">
        <f ca="1">IF(B62="","",IF(ISERROR(MATCH($J62,SorP!$B$1:$B$6230,0)),"",INDIRECT("'SorP'!$A$"&amp;MATCH($J62,SorP!$B$1:$B$6230,0))))</f>
        <v>ID-BB</v>
      </c>
      <c r="U62" s="299"/>
      <c r="V62" s="300">
        <f ca="1">IF(C62="",NA(),MATCH($B62&amp;$C62,'Smelter Look-up'!$J:$J,0))</f>
        <v>455</v>
      </c>
      <c r="W62" s="301"/>
      <c r="X62" s="301">
        <f t="shared" ca="1" si="2"/>
        <v>0</v>
      </c>
      <c r="Y62" s="301"/>
      <c r="Z62" s="301"/>
      <c r="AB62" s="303" t="str">
        <f t="shared" ca="1" si="3"/>
        <v>TinPT Menara Cipta Mulia</v>
      </c>
    </row>
    <row r="63" spans="1:28" s="302" customFormat="1" ht="51">
      <c r="A63" s="249" t="s">
        <v>1191</v>
      </c>
      <c r="B63" s="250" t="str">
        <f ca="1">IF(LEN(A63)=0,"",INDEX('Smelter Look-up'!$A:$A,MATCH($A63,'Smelter Look-up'!$E:$E,0)))</f>
        <v>Tin</v>
      </c>
      <c r="C63" s="256" t="str">
        <f ca="1">IF(LEN(A63)=0,"",INDEX('Smelter Look-up'!$C:$C,MATCH($A63,'Smelter Look-up'!$E:$E,0)))</f>
        <v>PT Mitra Stania Prima</v>
      </c>
      <c r="D63" s="250"/>
      <c r="E63" s="250" t="str">
        <f ca="1">IF(ISERROR($V63),"",OFFSET('Smelter Look-up'!$D$4,$V63-4,0)&amp;"")</f>
        <v>INDONESIA</v>
      </c>
      <c r="F63" s="250" t="str">
        <f ca="1">IF(ISERROR($V63),"",OFFSET('Smelter Look-up'!$E$4,$V63-4,0))</f>
        <v>CID001453</v>
      </c>
      <c r="G63" s="250" t="str">
        <f ca="1">IF(C63=$X$4,"Enter smelter details", IF(ISERROR($V63),"",OFFSET('Smelter Look-up'!$F$4,$V63-4,0)))</f>
        <v>CFSI</v>
      </c>
      <c r="H63" s="251">
        <f ca="1">IF(ISERROR($V63),"",OFFSET('Smelter Look-up'!$G$4,$V63-4,0))</f>
        <v>0</v>
      </c>
      <c r="I63" s="252" t="str">
        <f ca="1">IF(ISERROR($V63),"",OFFSET('Smelter Look-up'!$H$4,$V63-4,0))</f>
        <v>Sungailiat</v>
      </c>
      <c r="J63" s="252" t="str">
        <f ca="1">IF(ISERROR($V63),"",OFFSET('Smelter Look-up'!$I$4,$V63-4,0))</f>
        <v>Kepulauan Bangka Belitung</v>
      </c>
      <c r="K63" s="254"/>
      <c r="L63" s="254"/>
      <c r="M63" s="254"/>
      <c r="N63" s="254"/>
      <c r="O63" s="254"/>
      <c r="P63" s="253"/>
      <c r="Q63" s="255"/>
      <c r="R63" s="250" t="str">
        <f ca="1">IF(ISERROR($V63),"",OFFSET('Smelter Look-up'!$C$4,$V63-4,0)&amp;"")</f>
        <v>PT Mitra Stania Prima</v>
      </c>
      <c r="S63" s="264" t="str">
        <f t="shared" ca="1" si="1"/>
        <v>ID</v>
      </c>
      <c r="T63" s="264" t="str">
        <f ca="1">IF(B63="","",IF(ISERROR(MATCH($J63,SorP!$B$1:$B$6230,0)),"",INDIRECT("'SorP'!$A$"&amp;MATCH($J63,SorP!$B$1:$B$6230,0))))</f>
        <v>ID-BB</v>
      </c>
      <c r="U63" s="299"/>
      <c r="V63" s="300">
        <f ca="1">IF(C63="",NA(),MATCH($B63&amp;$C63,'Smelter Look-up'!$J:$J,0))</f>
        <v>456</v>
      </c>
      <c r="W63" s="301"/>
      <c r="X63" s="301">
        <f t="shared" ca="1" si="2"/>
        <v>0</v>
      </c>
      <c r="Y63" s="301"/>
      <c r="Z63" s="301"/>
      <c r="AB63" s="303" t="str">
        <f t="shared" ca="1" si="3"/>
        <v>TinPT Mitra Stania Prima</v>
      </c>
    </row>
    <row r="64" spans="1:28" s="302" customFormat="1" ht="51">
      <c r="A64" s="249" t="s">
        <v>3658</v>
      </c>
      <c r="B64" s="250" t="str">
        <f ca="1">IF(LEN(A64)=0,"",INDEX('Smelter Look-up'!$A:$A,MATCH($A64,'Smelter Look-up'!$E:$E,0)))</f>
        <v>Tin</v>
      </c>
      <c r="C64" s="256" t="str">
        <f ca="1">IF(LEN(A64)=0,"",INDEX('Smelter Look-up'!$C:$C,MATCH($A64,'Smelter Look-up'!$E:$E,0)))</f>
        <v>PT O.M. Indonesia</v>
      </c>
      <c r="D64" s="250"/>
      <c r="E64" s="250" t="str">
        <f ca="1">IF(ISERROR($V64),"",OFFSET('Smelter Look-up'!$D$4,$V64-4,0)&amp;"")</f>
        <v>INDONESIA</v>
      </c>
      <c r="F64" s="250" t="str">
        <f ca="1">IF(ISERROR($V64),"",OFFSET('Smelter Look-up'!$E$4,$V64-4,0))</f>
        <v>CID002757</v>
      </c>
      <c r="G64" s="250" t="str">
        <f ca="1">IF(C64=$X$4,"Enter smelter details", IF(ISERROR($V64),"",OFFSET('Smelter Look-up'!$F$4,$V64-4,0)))</f>
        <v>CFSI</v>
      </c>
      <c r="H64" s="251">
        <f ca="1">IF(ISERROR($V64),"",OFFSET('Smelter Look-up'!$G$4,$V64-4,0))</f>
        <v>0</v>
      </c>
      <c r="I64" s="252" t="str">
        <f ca="1">IF(ISERROR($V64),"",OFFSET('Smelter Look-up'!$H$4,$V64-4,0))</f>
        <v>Bekasi</v>
      </c>
      <c r="J64" s="252" t="str">
        <f ca="1">IF(ISERROR($V64),"",OFFSET('Smelter Look-up'!$I$4,$V64-4,0))</f>
        <v>Jawa Barat</v>
      </c>
      <c r="K64" s="254"/>
      <c r="L64" s="254"/>
      <c r="M64" s="254"/>
      <c r="N64" s="254"/>
      <c r="O64" s="254"/>
      <c r="P64" s="253"/>
      <c r="Q64" s="255"/>
      <c r="R64" s="250" t="str">
        <f ca="1">IF(ISERROR($V64),"",OFFSET('Smelter Look-up'!$C$4,$V64-4,0)&amp;"")</f>
        <v>PT O.M. Indonesia</v>
      </c>
      <c r="S64" s="264" t="str">
        <f t="shared" ca="1" si="1"/>
        <v>ID</v>
      </c>
      <c r="T64" s="264" t="str">
        <f ca="1">IF(B64="","",IF(ISERROR(MATCH($J64,SorP!$B$1:$B$6230,0)),"",INDIRECT("'SorP'!$A$"&amp;MATCH($J64,SorP!$B$1:$B$6230,0))))</f>
        <v>ID-JB</v>
      </c>
      <c r="U64" s="299"/>
      <c r="V64" s="300">
        <f ca="1">IF(C64="",NA(),MATCH($B64&amp;$C64,'Smelter Look-up'!$J:$J,0))</f>
        <v>457</v>
      </c>
      <c r="W64" s="301"/>
      <c r="X64" s="301">
        <f t="shared" ca="1" si="2"/>
        <v>0</v>
      </c>
      <c r="Y64" s="301"/>
      <c r="Z64" s="301"/>
      <c r="AB64" s="303" t="str">
        <f t="shared" ca="1" si="3"/>
        <v>TinPT O.M. Indonesia</v>
      </c>
    </row>
    <row r="65" spans="1:28" s="302" customFormat="1" ht="51">
      <c r="A65" s="249" t="s">
        <v>1967</v>
      </c>
      <c r="B65" s="250" t="str">
        <f ca="1">IF(LEN(A65)=0,"",INDEX('Smelter Look-up'!$A:$A,MATCH($A65,'Smelter Look-up'!$E:$E,0)))</f>
        <v>Tin</v>
      </c>
      <c r="C65" s="256" t="str">
        <f ca="1">IF(LEN(A65)=0,"",INDEX('Smelter Look-up'!$C:$C,MATCH($A65,'Smelter Look-up'!$E:$E,0)))</f>
        <v>PT Panca Mega Persada</v>
      </c>
      <c r="D65" s="250"/>
      <c r="E65" s="250" t="str">
        <f ca="1">IF(ISERROR($V65),"",OFFSET('Smelter Look-up'!$D$4,$V65-4,0)&amp;"")</f>
        <v>INDONESIA</v>
      </c>
      <c r="F65" s="250" t="str">
        <f ca="1">IF(ISERROR($V65),"",OFFSET('Smelter Look-up'!$E$4,$V65-4,0))</f>
        <v>CID001457</v>
      </c>
      <c r="G65" s="250" t="str">
        <f ca="1">IF(C65=$X$4,"Enter smelter details", IF(ISERROR($V65),"",OFFSET('Smelter Look-up'!$F$4,$V65-4,0)))</f>
        <v>CFSI</v>
      </c>
      <c r="H65" s="251">
        <f ca="1">IF(ISERROR($V65),"",OFFSET('Smelter Look-up'!$G$4,$V65-4,0))</f>
        <v>0</v>
      </c>
      <c r="I65" s="252" t="str">
        <f ca="1">IF(ISERROR($V65),"",OFFSET('Smelter Look-up'!$H$4,$V65-4,0))</f>
        <v>Sungailiat</v>
      </c>
      <c r="J65" s="252" t="str">
        <f ca="1">IF(ISERROR($V65),"",OFFSET('Smelter Look-up'!$I$4,$V65-4,0))</f>
        <v>Kepulauan Bangka Belitung</v>
      </c>
      <c r="K65" s="254"/>
      <c r="L65" s="254"/>
      <c r="M65" s="254"/>
      <c r="N65" s="254"/>
      <c r="O65" s="254"/>
      <c r="P65" s="253"/>
      <c r="Q65" s="255"/>
      <c r="R65" s="250" t="str">
        <f ca="1">IF(ISERROR($V65),"",OFFSET('Smelter Look-up'!$C$4,$V65-4,0)&amp;"")</f>
        <v>PT Panca Mega Persada</v>
      </c>
      <c r="S65" s="264" t="str">
        <f t="shared" ca="1" si="1"/>
        <v>ID</v>
      </c>
      <c r="T65" s="264" t="str">
        <f ca="1">IF(B65="","",IF(ISERROR(MATCH($J65,SorP!$B$1:$B$6230,0)),"",INDIRECT("'SorP'!$A$"&amp;MATCH($J65,SorP!$B$1:$B$6230,0))))</f>
        <v>ID-BB</v>
      </c>
      <c r="U65" s="299"/>
      <c r="V65" s="300">
        <f ca="1">IF(C65="",NA(),MATCH($B65&amp;$C65,'Smelter Look-up'!$J:$J,0))</f>
        <v>458</v>
      </c>
      <c r="W65" s="301"/>
      <c r="X65" s="301">
        <f t="shared" ca="1" si="2"/>
        <v>0</v>
      </c>
      <c r="Y65" s="301"/>
      <c r="Z65" s="301"/>
      <c r="AB65" s="303" t="str">
        <f t="shared" ca="1" si="3"/>
        <v>TinPT Panca Mega Persada</v>
      </c>
    </row>
    <row r="66" spans="1:28" s="302" customFormat="1" ht="51">
      <c r="A66" s="249" t="s">
        <v>1193</v>
      </c>
      <c r="B66" s="250" t="str">
        <f ca="1">IF(LEN(A66)=0,"",INDEX('Smelter Look-up'!$A:$A,MATCH($A66,'Smelter Look-up'!$E:$E,0)))</f>
        <v>Tin</v>
      </c>
      <c r="C66" s="256" t="str">
        <f ca="1">IF(LEN(A66)=0,"",INDEX('Smelter Look-up'!$C:$C,MATCH($A66,'Smelter Look-up'!$E:$E,0)))</f>
        <v>PT Prima Timah Utama</v>
      </c>
      <c r="D66" s="250"/>
      <c r="E66" s="250" t="str">
        <f ca="1">IF(ISERROR($V66),"",OFFSET('Smelter Look-up'!$D$4,$V66-4,0)&amp;"")</f>
        <v>INDONESIA</v>
      </c>
      <c r="F66" s="250" t="str">
        <f ca="1">IF(ISERROR($V66),"",OFFSET('Smelter Look-up'!$E$4,$V66-4,0))</f>
        <v>CID001458</v>
      </c>
      <c r="G66" s="250" t="str">
        <f ca="1">IF(C66=$X$4,"Enter smelter details", IF(ISERROR($V66),"",OFFSET('Smelter Look-up'!$F$4,$V66-4,0)))</f>
        <v>CFSI</v>
      </c>
      <c r="H66" s="251">
        <f ca="1">IF(ISERROR($V66),"",OFFSET('Smelter Look-up'!$G$4,$V66-4,0))</f>
        <v>0</v>
      </c>
      <c r="I66" s="252" t="str">
        <f ca="1">IF(ISERROR($V66),"",OFFSET('Smelter Look-up'!$H$4,$V66-4,0))</f>
        <v>Pangkal Pinang</v>
      </c>
      <c r="J66" s="252" t="str">
        <f ca="1">IF(ISERROR($V66),"",OFFSET('Smelter Look-up'!$I$4,$V66-4,0))</f>
        <v>Kepulauan Bangka Belitung</v>
      </c>
      <c r="K66" s="254"/>
      <c r="L66" s="254"/>
      <c r="M66" s="254"/>
      <c r="N66" s="254"/>
      <c r="O66" s="254"/>
      <c r="P66" s="253"/>
      <c r="Q66" s="255"/>
      <c r="R66" s="250" t="str">
        <f ca="1">IF(ISERROR($V66),"",OFFSET('Smelter Look-up'!$C$4,$V66-4,0)&amp;"")</f>
        <v>PT Prima Timah Utama</v>
      </c>
      <c r="S66" s="264" t="str">
        <f t="shared" ca="1" si="1"/>
        <v>ID</v>
      </c>
      <c r="T66" s="264" t="str">
        <f ca="1">IF(B66="","",IF(ISERROR(MATCH($J66,SorP!$B$1:$B$6230,0)),"",INDIRECT("'SorP'!$A$"&amp;MATCH($J66,SorP!$B$1:$B$6230,0))))</f>
        <v>ID-BB</v>
      </c>
      <c r="U66" s="299"/>
      <c r="V66" s="300">
        <f ca="1">IF(C66="",NA(),MATCH($B66&amp;$C66,'Smelter Look-up'!$J:$J,0))</f>
        <v>459</v>
      </c>
      <c r="W66" s="301"/>
      <c r="X66" s="301">
        <f t="shared" ca="1" si="2"/>
        <v>0</v>
      </c>
      <c r="Y66" s="301"/>
      <c r="Z66" s="301"/>
      <c r="AB66" s="303" t="str">
        <f t="shared" ca="1" si="3"/>
        <v>TinPT Prima Timah Utama</v>
      </c>
    </row>
    <row r="67" spans="1:28" s="302" customFormat="1" ht="51">
      <c r="A67" s="249" t="s">
        <v>1194</v>
      </c>
      <c r="B67" s="250" t="str">
        <f ca="1">IF(LEN(A67)=0,"",INDEX('Smelter Look-up'!$A:$A,MATCH($A67,'Smelter Look-up'!$E:$E,0)))</f>
        <v>Tin</v>
      </c>
      <c r="C67" s="256" t="str">
        <f ca="1">IF(LEN(A67)=0,"",INDEX('Smelter Look-up'!$C:$C,MATCH($A67,'Smelter Look-up'!$E:$E,0)))</f>
        <v>PT Refined Bangka Tin</v>
      </c>
      <c r="D67" s="250"/>
      <c r="E67" s="250" t="str">
        <f ca="1">IF(ISERROR($V67),"",OFFSET('Smelter Look-up'!$D$4,$V67-4,0)&amp;"")</f>
        <v>INDONESIA</v>
      </c>
      <c r="F67" s="250" t="str">
        <f ca="1">IF(ISERROR($V67),"",OFFSET('Smelter Look-up'!$E$4,$V67-4,0))</f>
        <v>CID001460</v>
      </c>
      <c r="G67" s="250" t="str">
        <f ca="1">IF(C67=$X$4,"Enter smelter details", IF(ISERROR($V67),"",OFFSET('Smelter Look-up'!$F$4,$V67-4,0)))</f>
        <v>CFSI</v>
      </c>
      <c r="H67" s="251">
        <f ca="1">IF(ISERROR($V67),"",OFFSET('Smelter Look-up'!$G$4,$V67-4,0))</f>
        <v>0</v>
      </c>
      <c r="I67" s="252" t="str">
        <f ca="1">IF(ISERROR($V67),"",OFFSET('Smelter Look-up'!$H$4,$V67-4,0))</f>
        <v>Sungailiat</v>
      </c>
      <c r="J67" s="252" t="str">
        <f ca="1">IF(ISERROR($V67),"",OFFSET('Smelter Look-up'!$I$4,$V67-4,0))</f>
        <v>Kepulauan Bangka Belitung</v>
      </c>
      <c r="K67" s="254"/>
      <c r="L67" s="254"/>
      <c r="M67" s="254"/>
      <c r="N67" s="254"/>
      <c r="O67" s="254"/>
      <c r="P67" s="253"/>
      <c r="Q67" s="255"/>
      <c r="R67" s="250" t="str">
        <f ca="1">IF(ISERROR($V67),"",OFFSET('Smelter Look-up'!$C$4,$V67-4,0)&amp;"")</f>
        <v>PT Refined Bangka Tin</v>
      </c>
      <c r="S67" s="264" t="str">
        <f t="shared" ca="1" si="1"/>
        <v>ID</v>
      </c>
      <c r="T67" s="264" t="str">
        <f ca="1">IF(B67="","",IF(ISERROR(MATCH($J67,SorP!$B$1:$B$6230,0)),"",INDIRECT("'SorP'!$A$"&amp;MATCH($J67,SorP!$B$1:$B$6230,0))))</f>
        <v>ID-BB</v>
      </c>
      <c r="U67" s="299"/>
      <c r="V67" s="300">
        <f ca="1">IF(C67="",NA(),MATCH($B67&amp;$C67,'Smelter Look-up'!$J:$J,0))</f>
        <v>460</v>
      </c>
      <c r="W67" s="301"/>
      <c r="X67" s="301">
        <f t="shared" ca="1" si="2"/>
        <v>0</v>
      </c>
      <c r="Y67" s="301"/>
      <c r="Z67" s="301"/>
      <c r="AB67" s="303" t="str">
        <f t="shared" ca="1" si="3"/>
        <v>TinPT Refined Bangka Tin</v>
      </c>
    </row>
    <row r="68" spans="1:28" s="302" customFormat="1" ht="63.75">
      <c r="A68" s="249" t="s">
        <v>1195</v>
      </c>
      <c r="B68" s="250" t="str">
        <f ca="1">IF(LEN(A68)=0,"",INDEX('Smelter Look-up'!$A:$A,MATCH($A68,'Smelter Look-up'!$E:$E,0)))</f>
        <v>Tin</v>
      </c>
      <c r="C68" s="256" t="str">
        <f ca="1">IF(LEN(A68)=0,"",INDEX('Smelter Look-up'!$C:$C,MATCH($A68,'Smelter Look-up'!$E:$E,0)))</f>
        <v>PT Sariwiguna Binasentosa</v>
      </c>
      <c r="D68" s="250"/>
      <c r="E68" s="250" t="str">
        <f ca="1">IF(ISERROR($V68),"",OFFSET('Smelter Look-up'!$D$4,$V68-4,0)&amp;"")</f>
        <v>INDONESIA</v>
      </c>
      <c r="F68" s="250" t="str">
        <f ca="1">IF(ISERROR($V68),"",OFFSET('Smelter Look-up'!$E$4,$V68-4,0))</f>
        <v>CID001463</v>
      </c>
      <c r="G68" s="250" t="str">
        <f ca="1">IF(C68=$X$4,"Enter smelter details", IF(ISERROR($V68),"",OFFSET('Smelter Look-up'!$F$4,$V68-4,0)))</f>
        <v>CFSI</v>
      </c>
      <c r="H68" s="251">
        <f ca="1">IF(ISERROR($V68),"",OFFSET('Smelter Look-up'!$G$4,$V68-4,0))</f>
        <v>0</v>
      </c>
      <c r="I68" s="252" t="str">
        <f ca="1">IF(ISERROR($V68),"",OFFSET('Smelter Look-up'!$H$4,$V68-4,0))</f>
        <v>Pangkal Pinang</v>
      </c>
      <c r="J68" s="252" t="str">
        <f ca="1">IF(ISERROR($V68),"",OFFSET('Smelter Look-up'!$I$4,$V68-4,0))</f>
        <v>Kepulauan Bangka Belitung</v>
      </c>
      <c r="K68" s="254"/>
      <c r="L68" s="254"/>
      <c r="M68" s="254"/>
      <c r="N68" s="254"/>
      <c r="O68" s="254"/>
      <c r="P68" s="253"/>
      <c r="Q68" s="255"/>
      <c r="R68" s="250" t="str">
        <f ca="1">IF(ISERROR($V68),"",OFFSET('Smelter Look-up'!$C$4,$V68-4,0)&amp;"")</f>
        <v>PT Sariwiguna Binasentosa</v>
      </c>
      <c r="S68" s="264" t="str">
        <f t="shared" ca="1" si="1"/>
        <v>ID</v>
      </c>
      <c r="T68" s="264" t="str">
        <f ca="1">IF(B68="","",IF(ISERROR(MATCH($J68,SorP!$B$1:$B$6230,0)),"",INDIRECT("'SorP'!$A$"&amp;MATCH($J68,SorP!$B$1:$B$6230,0))))</f>
        <v>ID-BB</v>
      </c>
      <c r="U68" s="299"/>
      <c r="V68" s="300">
        <f ca="1">IF(C68="",NA(),MATCH($B68&amp;$C68,'Smelter Look-up'!$J:$J,0))</f>
        <v>461</v>
      </c>
      <c r="W68" s="301"/>
      <c r="X68" s="301">
        <f t="shared" ca="1" si="2"/>
        <v>0</v>
      </c>
      <c r="Y68" s="301"/>
      <c r="Z68" s="301"/>
      <c r="AB68" s="303" t="str">
        <f t="shared" ca="1" si="3"/>
        <v>TinPT Sariwiguna Binasentosa</v>
      </c>
    </row>
    <row r="69" spans="1:28" s="302" customFormat="1" ht="51">
      <c r="A69" s="249" t="s">
        <v>1196</v>
      </c>
      <c r="B69" s="250" t="str">
        <f ca="1">IF(LEN(A69)=0,"",INDEX('Smelter Look-up'!$A:$A,MATCH($A69,'Smelter Look-up'!$E:$E,0)))</f>
        <v>Tin</v>
      </c>
      <c r="C69" s="256" t="str">
        <f ca="1">IF(LEN(A69)=0,"",INDEX('Smelter Look-up'!$C:$C,MATCH($A69,'Smelter Look-up'!$E:$E,0)))</f>
        <v>PT Stanindo Inti Perkasa</v>
      </c>
      <c r="D69" s="250"/>
      <c r="E69" s="250" t="str">
        <f ca="1">IF(ISERROR($V69),"",OFFSET('Smelter Look-up'!$D$4,$V69-4,0)&amp;"")</f>
        <v>INDONESIA</v>
      </c>
      <c r="F69" s="250" t="str">
        <f ca="1">IF(ISERROR($V69),"",OFFSET('Smelter Look-up'!$E$4,$V69-4,0))</f>
        <v>CID001468</v>
      </c>
      <c r="G69" s="250" t="str">
        <f ca="1">IF(C69=$X$4,"Enter smelter details", IF(ISERROR($V69),"",OFFSET('Smelter Look-up'!$F$4,$V69-4,0)))</f>
        <v>CFSI</v>
      </c>
      <c r="H69" s="251">
        <f ca="1">IF(ISERROR($V69),"",OFFSET('Smelter Look-up'!$G$4,$V69-4,0))</f>
        <v>0</v>
      </c>
      <c r="I69" s="252" t="str">
        <f ca="1">IF(ISERROR($V69),"",OFFSET('Smelter Look-up'!$H$4,$V69-4,0))</f>
        <v>Pangkal Pinang</v>
      </c>
      <c r="J69" s="252" t="str">
        <f ca="1">IF(ISERROR($V69),"",OFFSET('Smelter Look-up'!$I$4,$V69-4,0))</f>
        <v>Kepulauan Bangka Belitung</v>
      </c>
      <c r="K69" s="254"/>
      <c r="L69" s="254"/>
      <c r="M69" s="254"/>
      <c r="N69" s="254"/>
      <c r="O69" s="254"/>
      <c r="P69" s="253"/>
      <c r="Q69" s="255"/>
      <c r="R69" s="250" t="str">
        <f ca="1">IF(ISERROR($V69),"",OFFSET('Smelter Look-up'!$C$4,$V69-4,0)&amp;"")</f>
        <v>PT Stanindo Inti Perkasa</v>
      </c>
      <c r="S69" s="264" t="str">
        <f t="shared" ca="1" si="1"/>
        <v>ID</v>
      </c>
      <c r="T69" s="264" t="str">
        <f ca="1">IF(B69="","",IF(ISERROR(MATCH($J69,SorP!$B$1:$B$6230,0)),"",INDIRECT("'SorP'!$A$"&amp;MATCH($J69,SorP!$B$1:$B$6230,0))))</f>
        <v>ID-BB</v>
      </c>
      <c r="U69" s="299"/>
      <c r="V69" s="300">
        <f ca="1">IF(C69="",NA(),MATCH($B69&amp;$C69,'Smelter Look-up'!$J:$J,0))</f>
        <v>462</v>
      </c>
      <c r="W69" s="301"/>
      <c r="X69" s="301">
        <f t="shared" ca="1" si="2"/>
        <v>0</v>
      </c>
      <c r="Y69" s="301"/>
      <c r="Z69" s="301"/>
      <c r="AB69" s="303" t="str">
        <f t="shared" ca="1" si="3"/>
        <v>TinPT Stanindo Inti Perkasa</v>
      </c>
    </row>
    <row r="70" spans="1:28" s="302" customFormat="1" ht="51">
      <c r="A70" s="249" t="s">
        <v>3298</v>
      </c>
      <c r="B70" s="250" t="str">
        <f ca="1">IF(LEN(A70)=0,"",INDEX('Smelter Look-up'!$A:$A,MATCH($A70,'Smelter Look-up'!$E:$E,0)))</f>
        <v>Tin</v>
      </c>
      <c r="C70" s="256" t="str">
        <f ca="1">IF(LEN(A70)=0,"",INDEX('Smelter Look-up'!$C:$C,MATCH($A70,'Smelter Look-up'!$E:$E,0)))</f>
        <v>PT Sukses Inti Makmur</v>
      </c>
      <c r="D70" s="250"/>
      <c r="E70" s="250" t="str">
        <f ca="1">IF(ISERROR($V70),"",OFFSET('Smelter Look-up'!$D$4,$V70-4,0)&amp;"")</f>
        <v>INDONESIA</v>
      </c>
      <c r="F70" s="250" t="str">
        <f ca="1">IF(ISERROR($V70),"",OFFSET('Smelter Look-up'!$E$4,$V70-4,0))</f>
        <v>CID002816</v>
      </c>
      <c r="G70" s="250" t="str">
        <f ca="1">IF(C70=$X$4,"Enter smelter details", IF(ISERROR($V70),"",OFFSET('Smelter Look-up'!$F$4,$V70-4,0)))</f>
        <v>CFSI</v>
      </c>
      <c r="H70" s="251">
        <f ca="1">IF(ISERROR($V70),"",OFFSET('Smelter Look-up'!$G$4,$V70-4,0))</f>
        <v>0</v>
      </c>
      <c r="I70" s="252" t="str">
        <f ca="1">IF(ISERROR($V70),"",OFFSET('Smelter Look-up'!$H$4,$V70-4,0))</f>
        <v>Sungai Samak</v>
      </c>
      <c r="J70" s="252" t="str">
        <f ca="1">IF(ISERROR($V70),"",OFFSET('Smelter Look-up'!$I$4,$V70-4,0))</f>
        <v>Kepulauan Bangka Belitung</v>
      </c>
      <c r="K70" s="254"/>
      <c r="L70" s="254"/>
      <c r="M70" s="254"/>
      <c r="N70" s="254"/>
      <c r="O70" s="254"/>
      <c r="P70" s="253"/>
      <c r="Q70" s="255"/>
      <c r="R70" s="250" t="str">
        <f ca="1">IF(ISERROR($V70),"",OFFSET('Smelter Look-up'!$C$4,$V70-4,0)&amp;"")</f>
        <v>PT Sukses Inti Makmur</v>
      </c>
      <c r="S70" s="264" t="str">
        <f t="shared" ref="S70:S133" ca="1" si="4">IF(B70="","",IF(ISERROR(MATCH($E70,CL,0)),"Unknown",INDIRECT("'C'!$A$"&amp;MATCH($E70,CL,0)+1)))</f>
        <v>ID</v>
      </c>
      <c r="T70" s="264" t="str">
        <f ca="1">IF(B70="","",IF(ISERROR(MATCH($J70,SorP!$B$1:$B$6230,0)),"",INDIRECT("'SorP'!$A$"&amp;MATCH($J70,SorP!$B$1:$B$6230,0))))</f>
        <v>ID-BB</v>
      </c>
      <c r="U70" s="299"/>
      <c r="V70" s="300">
        <f ca="1">IF(C70="",NA(),MATCH($B70&amp;$C70,'Smelter Look-up'!$J:$J,0))</f>
        <v>463</v>
      </c>
      <c r="W70" s="301"/>
      <c r="X70" s="301">
        <f t="shared" ref="X70:X133" ca="1" si="5">IF(AND(C70="Smelter not listed",OR(LEN(D70)=0,LEN(E70)=0)),1,0)</f>
        <v>0</v>
      </c>
      <c r="Y70" s="301"/>
      <c r="Z70" s="301"/>
      <c r="AB70" s="303" t="str">
        <f t="shared" ref="AB70:AB133" ca="1" si="6">B70&amp;C70</f>
        <v>TinPT Sukses Inti Makmur</v>
      </c>
    </row>
    <row r="71" spans="1:28" s="302" customFormat="1" ht="51">
      <c r="A71" s="249" t="s">
        <v>1969</v>
      </c>
      <c r="B71" s="250" t="str">
        <f ca="1">IF(LEN(A71)=0,"",INDEX('Smelter Look-up'!$A:$A,MATCH($A71,'Smelter Look-up'!$E:$E,0)))</f>
        <v>Tin</v>
      </c>
      <c r="C71" s="256" t="str">
        <f ca="1">IF(LEN(A71)=0,"",INDEX('Smelter Look-up'!$C:$C,MATCH($A71,'Smelter Look-up'!$E:$E,0)))</f>
        <v>PT Sumber Jaya Indah</v>
      </c>
      <c r="D71" s="250"/>
      <c r="E71" s="250" t="str">
        <f ca="1">IF(ISERROR($V71),"",OFFSET('Smelter Look-up'!$D$4,$V71-4,0)&amp;"")</f>
        <v>INDONESIA</v>
      </c>
      <c r="F71" s="250" t="str">
        <f ca="1">IF(ISERROR($V71),"",OFFSET('Smelter Look-up'!$E$4,$V71-4,0))</f>
        <v>CID001471</v>
      </c>
      <c r="G71" s="250" t="str">
        <f ca="1">IF(C71=$X$4,"Enter smelter details", IF(ISERROR($V71),"",OFFSET('Smelter Look-up'!$F$4,$V71-4,0)))</f>
        <v>CFSI</v>
      </c>
      <c r="H71" s="251">
        <f ca="1">IF(ISERROR($V71),"",OFFSET('Smelter Look-up'!$G$4,$V71-4,0))</f>
        <v>0</v>
      </c>
      <c r="I71" s="252" t="str">
        <f ca="1">IF(ISERROR($V71),"",OFFSET('Smelter Look-up'!$H$4,$V71-4,0))</f>
        <v>Pangkal Pinang</v>
      </c>
      <c r="J71" s="252" t="str">
        <f ca="1">IF(ISERROR($V71),"",OFFSET('Smelter Look-up'!$I$4,$V71-4,0))</f>
        <v>Kepulauan Bangka Belitung</v>
      </c>
      <c r="K71" s="254"/>
      <c r="L71" s="254"/>
      <c r="M71" s="254"/>
      <c r="N71" s="254"/>
      <c r="O71" s="254"/>
      <c r="P71" s="253"/>
      <c r="Q71" s="255"/>
      <c r="R71" s="250" t="str">
        <f ca="1">IF(ISERROR($V71),"",OFFSET('Smelter Look-up'!$C$4,$V71-4,0)&amp;"")</f>
        <v>PT Sumber Jaya Indah</v>
      </c>
      <c r="S71" s="264" t="str">
        <f t="shared" ca="1" si="4"/>
        <v>ID</v>
      </c>
      <c r="T71" s="264" t="str">
        <f ca="1">IF(B71="","",IF(ISERROR(MATCH($J71,SorP!$B$1:$B$6230,0)),"",INDIRECT("'SorP'!$A$"&amp;MATCH($J71,SorP!$B$1:$B$6230,0))))</f>
        <v>ID-BB</v>
      </c>
      <c r="U71" s="299"/>
      <c r="V71" s="300">
        <f ca="1">IF(C71="",NA(),MATCH($B71&amp;$C71,'Smelter Look-up'!$J:$J,0))</f>
        <v>464</v>
      </c>
      <c r="W71" s="301"/>
      <c r="X71" s="301">
        <f t="shared" ca="1" si="5"/>
        <v>0</v>
      </c>
      <c r="Y71" s="301"/>
      <c r="Z71" s="301"/>
      <c r="AB71" s="303" t="str">
        <f t="shared" ca="1" si="6"/>
        <v>TinPT Sumber Jaya Indah</v>
      </c>
    </row>
    <row r="72" spans="1:28" s="302" customFormat="1" ht="63.75">
      <c r="A72" s="249" t="s">
        <v>1220</v>
      </c>
      <c r="B72" s="250" t="str">
        <f ca="1">IF(LEN(A72)=0,"",INDEX('Smelter Look-up'!$A:$A,MATCH($A72,'Smelter Look-up'!$E:$E,0)))</f>
        <v>Tin</v>
      </c>
      <c r="C72" s="256" t="str">
        <f ca="1">IF(LEN(A72)=0,"",INDEX('Smelter Look-up'!$C:$C,MATCH($A72,'Smelter Look-up'!$E:$E,0)))</f>
        <v>PT Timah (Persero) Tbk Kundur</v>
      </c>
      <c r="D72" s="250"/>
      <c r="E72" s="250" t="str">
        <f ca="1">IF(ISERROR($V72),"",OFFSET('Smelter Look-up'!$D$4,$V72-4,0)&amp;"")</f>
        <v>INDONESIA</v>
      </c>
      <c r="F72" s="250" t="str">
        <f ca="1">IF(ISERROR($V72),"",OFFSET('Smelter Look-up'!$E$4,$V72-4,0))</f>
        <v>CID001477</v>
      </c>
      <c r="G72" s="250" t="str">
        <f ca="1">IF(C72=$X$4,"Enter smelter details", IF(ISERROR($V72),"",OFFSET('Smelter Look-up'!$F$4,$V72-4,0)))</f>
        <v>CFSI</v>
      </c>
      <c r="H72" s="251">
        <f ca="1">IF(ISERROR($V72),"",OFFSET('Smelter Look-up'!$G$4,$V72-4,0))</f>
        <v>0</v>
      </c>
      <c r="I72" s="252" t="str">
        <f ca="1">IF(ISERROR($V72),"",OFFSET('Smelter Look-up'!$H$4,$V72-4,0))</f>
        <v>Kundur</v>
      </c>
      <c r="J72" s="252" t="str">
        <f ca="1">IF(ISERROR($V72),"",OFFSET('Smelter Look-up'!$I$4,$V72-4,0))</f>
        <v>Riau</v>
      </c>
      <c r="K72" s="254"/>
      <c r="L72" s="254"/>
      <c r="M72" s="254"/>
      <c r="N72" s="254"/>
      <c r="O72" s="254"/>
      <c r="P72" s="253"/>
      <c r="Q72" s="255"/>
      <c r="R72" s="250" t="str">
        <f ca="1">IF(ISERROR($V72),"",OFFSET('Smelter Look-up'!$C$4,$V72-4,0)&amp;"")</f>
        <v>PT Timah (Persero) Tbk Kundur</v>
      </c>
      <c r="S72" s="264" t="str">
        <f t="shared" ca="1" si="4"/>
        <v>ID</v>
      </c>
      <c r="T72" s="264" t="str">
        <f ca="1">IF(B72="","",IF(ISERROR(MATCH($J72,SorP!$B$1:$B$6230,0)),"",INDIRECT("'SorP'!$A$"&amp;MATCH($J72,SorP!$B$1:$B$6230,0))))</f>
        <v>ID-RI</v>
      </c>
      <c r="U72" s="299"/>
      <c r="V72" s="300">
        <f ca="1">IF(C72="",NA(),MATCH($B72&amp;$C72,'Smelter Look-up'!$J:$J,0))</f>
        <v>466</v>
      </c>
      <c r="W72" s="301"/>
      <c r="X72" s="301">
        <f t="shared" ca="1" si="5"/>
        <v>0</v>
      </c>
      <c r="Y72" s="301"/>
      <c r="Z72" s="301"/>
      <c r="AB72" s="303" t="str">
        <f t="shared" ca="1" si="6"/>
        <v>TinPT Timah (Persero) Tbk Kundur</v>
      </c>
    </row>
    <row r="73" spans="1:28" s="302" customFormat="1" ht="63.75">
      <c r="A73" s="249" t="s">
        <v>1197</v>
      </c>
      <c r="B73" s="250" t="str">
        <f ca="1">IF(LEN(A73)=0,"",INDEX('Smelter Look-up'!$A:$A,MATCH($A73,'Smelter Look-up'!$E:$E,0)))</f>
        <v>Tin</v>
      </c>
      <c r="C73" s="256" t="str">
        <f ca="1">IF(LEN(A73)=0,"",INDEX('Smelter Look-up'!$C:$C,MATCH($A73,'Smelter Look-up'!$E:$E,0)))</f>
        <v>PT Timah (Persero) Tbk Mentok</v>
      </c>
      <c r="D73" s="250"/>
      <c r="E73" s="250" t="str">
        <f ca="1">IF(ISERROR($V73),"",OFFSET('Smelter Look-up'!$D$4,$V73-4,0)&amp;"")</f>
        <v>INDONESIA</v>
      </c>
      <c r="F73" s="250" t="str">
        <f ca="1">IF(ISERROR($V73),"",OFFSET('Smelter Look-up'!$E$4,$V73-4,0))</f>
        <v>CID001482</v>
      </c>
      <c r="G73" s="250" t="str">
        <f ca="1">IF(C73=$X$4,"Enter smelter details", IF(ISERROR($V73),"",OFFSET('Smelter Look-up'!$F$4,$V73-4,0)))</f>
        <v>CFSI</v>
      </c>
      <c r="H73" s="251">
        <f ca="1">IF(ISERROR($V73),"",OFFSET('Smelter Look-up'!$G$4,$V73-4,0))</f>
        <v>0</v>
      </c>
      <c r="I73" s="252" t="str">
        <f ca="1">IF(ISERROR($V73),"",OFFSET('Smelter Look-up'!$H$4,$V73-4,0))</f>
        <v>Mentok</v>
      </c>
      <c r="J73" s="252" t="str">
        <f ca="1">IF(ISERROR($V73),"",OFFSET('Smelter Look-up'!$I$4,$V73-4,0))</f>
        <v>Kepulauan Bangka Belitung</v>
      </c>
      <c r="K73" s="254"/>
      <c r="L73" s="254"/>
      <c r="M73" s="254"/>
      <c r="N73" s="254"/>
      <c r="O73" s="254"/>
      <c r="P73" s="253"/>
      <c r="Q73" s="255"/>
      <c r="R73" s="250" t="str">
        <f ca="1">IF(ISERROR($V73),"",OFFSET('Smelter Look-up'!$C$4,$V73-4,0)&amp;"")</f>
        <v>PT Timah (Persero) Tbk Mentok</v>
      </c>
      <c r="S73" s="264" t="str">
        <f t="shared" ca="1" si="4"/>
        <v>ID</v>
      </c>
      <c r="T73" s="264" t="str">
        <f ca="1">IF(B73="","",IF(ISERROR(MATCH($J73,SorP!$B$1:$B$6230,0)),"",INDIRECT("'SorP'!$A$"&amp;MATCH($J73,SorP!$B$1:$B$6230,0))))</f>
        <v>ID-BB</v>
      </c>
      <c r="U73" s="299"/>
      <c r="V73" s="300">
        <f ca="1">IF(C73="",NA(),MATCH($B73&amp;$C73,'Smelter Look-up'!$J:$J,0))</f>
        <v>467</v>
      </c>
      <c r="W73" s="301"/>
      <c r="X73" s="301">
        <f t="shared" ca="1" si="5"/>
        <v>0</v>
      </c>
      <c r="Y73" s="301"/>
      <c r="Z73" s="301"/>
      <c r="AB73" s="303" t="str">
        <f t="shared" ca="1" si="6"/>
        <v>TinPT Timah (Persero) Tbk Mentok</v>
      </c>
    </row>
    <row r="74" spans="1:28" s="302" customFormat="1" ht="51">
      <c r="A74" s="249" t="s">
        <v>1198</v>
      </c>
      <c r="B74" s="250" t="str">
        <f ca="1">IF(LEN(A74)=0,"",INDEX('Smelter Look-up'!$A:$A,MATCH($A74,'Smelter Look-up'!$E:$E,0)))</f>
        <v>Tin</v>
      </c>
      <c r="C74" s="256" t="str">
        <f ca="1">IF(LEN(A74)=0,"",INDEX('Smelter Look-up'!$C:$C,MATCH($A74,'Smelter Look-up'!$E:$E,0)))</f>
        <v>PT Tinindo Inter Nusa</v>
      </c>
      <c r="D74" s="250"/>
      <c r="E74" s="250" t="str">
        <f ca="1">IF(ISERROR($V74),"",OFFSET('Smelter Look-up'!$D$4,$V74-4,0)&amp;"")</f>
        <v>INDONESIA</v>
      </c>
      <c r="F74" s="250" t="str">
        <f ca="1">IF(ISERROR($V74),"",OFFSET('Smelter Look-up'!$E$4,$V74-4,0))</f>
        <v>CID001490</v>
      </c>
      <c r="G74" s="250" t="str">
        <f ca="1">IF(C74=$X$4,"Enter smelter details", IF(ISERROR($V74),"",OFFSET('Smelter Look-up'!$F$4,$V74-4,0)))</f>
        <v>CFSI</v>
      </c>
      <c r="H74" s="251">
        <f ca="1">IF(ISERROR($V74),"",OFFSET('Smelter Look-up'!$G$4,$V74-4,0))</f>
        <v>0</v>
      </c>
      <c r="I74" s="252" t="str">
        <f ca="1">IF(ISERROR($V74),"",OFFSET('Smelter Look-up'!$H$4,$V74-4,0))</f>
        <v>Pangkal Pinang</v>
      </c>
      <c r="J74" s="252" t="str">
        <f ca="1">IF(ISERROR($V74),"",OFFSET('Smelter Look-up'!$I$4,$V74-4,0))</f>
        <v>Kepulauan Bangka Belitung</v>
      </c>
      <c r="K74" s="254"/>
      <c r="L74" s="254"/>
      <c r="M74" s="254"/>
      <c r="N74" s="254"/>
      <c r="O74" s="254"/>
      <c r="P74" s="253"/>
      <c r="Q74" s="255"/>
      <c r="R74" s="250" t="str">
        <f ca="1">IF(ISERROR($V74),"",OFFSET('Smelter Look-up'!$C$4,$V74-4,0)&amp;"")</f>
        <v>PT Tinindo Inter Nusa</v>
      </c>
      <c r="S74" s="264" t="str">
        <f t="shared" ca="1" si="4"/>
        <v>ID</v>
      </c>
      <c r="T74" s="264" t="str">
        <f ca="1">IF(B74="","",IF(ISERROR(MATCH($J74,SorP!$B$1:$B$6230,0)),"",INDIRECT("'SorP'!$A$"&amp;MATCH($J74,SorP!$B$1:$B$6230,0))))</f>
        <v>ID-BB</v>
      </c>
      <c r="U74" s="299"/>
      <c r="V74" s="300">
        <f ca="1">IF(C74="",NA(),MATCH($B74&amp;$C74,'Smelter Look-up'!$J:$J,0))</f>
        <v>468</v>
      </c>
      <c r="W74" s="301"/>
      <c r="X74" s="301">
        <f t="shared" ca="1" si="5"/>
        <v>0</v>
      </c>
      <c r="Y74" s="301"/>
      <c r="Z74" s="301"/>
      <c r="AB74" s="303" t="str">
        <f t="shared" ca="1" si="6"/>
        <v>TinPT Tinindo Inter Nusa</v>
      </c>
    </row>
    <row r="75" spans="1:28" s="302" customFormat="1" ht="38.25">
      <c r="A75" s="249" t="s">
        <v>3306</v>
      </c>
      <c r="B75" s="250" t="str">
        <f ca="1">IF(LEN(A75)=0,"",INDEX('Smelter Look-up'!$A:$A,MATCH($A75,'Smelter Look-up'!$E:$E,0)))</f>
        <v>Tin</v>
      </c>
      <c r="C75" s="256" t="str">
        <f ca="1">IF(LEN(A75)=0,"",INDEX('Smelter Look-up'!$C:$C,MATCH($A75,'Smelter Look-up'!$E:$E,0)))</f>
        <v>PT Tommy Utama</v>
      </c>
      <c r="D75" s="250"/>
      <c r="E75" s="250" t="str">
        <f ca="1">IF(ISERROR($V75),"",OFFSET('Smelter Look-up'!$D$4,$V75-4,0)&amp;"")</f>
        <v>INDONESIA</v>
      </c>
      <c r="F75" s="250" t="str">
        <f ca="1">IF(ISERROR($V75),"",OFFSET('Smelter Look-up'!$E$4,$V75-4,0))</f>
        <v>CID001493</v>
      </c>
      <c r="G75" s="250" t="str">
        <f ca="1">IF(C75=$X$4,"Enter smelter details", IF(ISERROR($V75),"",OFFSET('Smelter Look-up'!$F$4,$V75-4,0)))</f>
        <v>CFSI</v>
      </c>
      <c r="H75" s="251">
        <f ca="1">IF(ISERROR($V75),"",OFFSET('Smelter Look-up'!$G$4,$V75-4,0))</f>
        <v>0</v>
      </c>
      <c r="I75" s="252" t="str">
        <f ca="1">IF(ISERROR($V75),"",OFFSET('Smelter Look-up'!$H$4,$V75-4,0))</f>
        <v>Sumping Desa Batu Peyu</v>
      </c>
      <c r="J75" s="252" t="str">
        <f ca="1">IF(ISERROR($V75),"",OFFSET('Smelter Look-up'!$I$4,$V75-4,0))</f>
        <v>Kepulauan Bangka Belitung</v>
      </c>
      <c r="K75" s="254"/>
      <c r="L75" s="254"/>
      <c r="M75" s="254"/>
      <c r="N75" s="254"/>
      <c r="O75" s="254"/>
      <c r="P75" s="253"/>
      <c r="Q75" s="255"/>
      <c r="R75" s="250" t="str">
        <f ca="1">IF(ISERROR($V75),"",OFFSET('Smelter Look-up'!$C$4,$V75-4,0)&amp;"")</f>
        <v>PT Tommy Utama</v>
      </c>
      <c r="S75" s="264" t="str">
        <f t="shared" ca="1" si="4"/>
        <v>ID</v>
      </c>
      <c r="T75" s="264" t="str">
        <f ca="1">IF(B75="","",IF(ISERROR(MATCH($J75,SorP!$B$1:$B$6230,0)),"",INDIRECT("'SorP'!$A$"&amp;MATCH($J75,SorP!$B$1:$B$6230,0))))</f>
        <v>ID-BB</v>
      </c>
      <c r="U75" s="299"/>
      <c r="V75" s="300">
        <f ca="1">IF(C75="",NA(),MATCH($B75&amp;$C75,'Smelter Look-up'!$J:$J,0))</f>
        <v>469</v>
      </c>
      <c r="W75" s="301"/>
      <c r="X75" s="301">
        <f t="shared" ca="1" si="5"/>
        <v>0</v>
      </c>
      <c r="Y75" s="301"/>
      <c r="Z75" s="301"/>
      <c r="AB75" s="303" t="str">
        <f t="shared" ca="1" si="6"/>
        <v>TinPT Tommy Utama</v>
      </c>
    </row>
    <row r="76" spans="1:28" s="302" customFormat="1" ht="76.5">
      <c r="A76" s="249" t="s">
        <v>2603</v>
      </c>
      <c r="B76" s="250" t="str">
        <f ca="1">IF(LEN(A76)=0,"",INDEX('Smelter Look-up'!$A:$A,MATCH($A76,'Smelter Look-up'!$E:$E,0)))</f>
        <v>Tin</v>
      </c>
      <c r="C76" s="256" t="str">
        <f ca="1">IF(LEN(A76)=0,"",INDEX('Smelter Look-up'!$C:$C,MATCH($A76,'Smelter Look-up'!$E:$E,0)))</f>
        <v>Resind Industria e Comercio Ltda.</v>
      </c>
      <c r="D76" s="250"/>
      <c r="E76" s="250" t="str">
        <f ca="1">IF(ISERROR($V76),"",OFFSET('Smelter Look-up'!$D$4,$V76-4,0)&amp;"")</f>
        <v>BRAZIL</v>
      </c>
      <c r="F76" s="250" t="str">
        <f ca="1">IF(ISERROR($V76),"",OFFSET('Smelter Look-up'!$E$4,$V76-4,0))</f>
        <v>CID002706</v>
      </c>
      <c r="G76" s="250" t="str">
        <f ca="1">IF(C76=$X$4,"Enter smelter details", IF(ISERROR($V76),"",OFFSET('Smelter Look-up'!$F$4,$V76-4,0)))</f>
        <v>CFSI</v>
      </c>
      <c r="H76" s="251">
        <f ca="1">IF(ISERROR($V76),"",OFFSET('Smelter Look-up'!$G$4,$V76-4,0))</f>
        <v>0</v>
      </c>
      <c r="I76" s="252" t="str">
        <f ca="1">IF(ISERROR($V76),"",OFFSET('Smelter Look-up'!$H$4,$V76-4,0))</f>
        <v>São João del Rei</v>
      </c>
      <c r="J76" s="252" t="str">
        <f ca="1">IF(ISERROR($V76),"",OFFSET('Smelter Look-up'!$I$4,$V76-4,0))</f>
        <v>Minas gerais</v>
      </c>
      <c r="K76" s="254"/>
      <c r="L76" s="254"/>
      <c r="M76" s="254"/>
      <c r="N76" s="254"/>
      <c r="O76" s="254"/>
      <c r="P76" s="253"/>
      <c r="Q76" s="255"/>
      <c r="R76" s="250" t="str">
        <f ca="1">IF(ISERROR($V76),"",OFFSET('Smelter Look-up'!$C$4,$V76-4,0)&amp;"")</f>
        <v>Resind Industria e Comercio Ltda.</v>
      </c>
      <c r="S76" s="264" t="str">
        <f t="shared" ca="1" si="4"/>
        <v>BR</v>
      </c>
      <c r="T76" s="264" t="str">
        <f ca="1">IF(B76="","",IF(ISERROR(MATCH($J76,SorP!$B$1:$B$6230,0)),"",INDIRECT("'SorP'!$A$"&amp;MATCH($J76,SorP!$B$1:$B$6230,0))))</f>
        <v>BR-MG</v>
      </c>
      <c r="U76" s="299"/>
      <c r="V76" s="300">
        <f ca="1">IF(C76="",NA(),MATCH($B76&amp;$C76,'Smelter Look-up'!$J:$J,0))</f>
        <v>471</v>
      </c>
      <c r="W76" s="301"/>
      <c r="X76" s="301">
        <f t="shared" ca="1" si="5"/>
        <v>0</v>
      </c>
      <c r="Y76" s="301"/>
      <c r="Z76" s="301"/>
      <c r="AB76" s="303" t="str">
        <f t="shared" ca="1" si="6"/>
        <v>TinResind Industria e Comercio Ltda.</v>
      </c>
    </row>
    <row r="77" spans="1:28" s="302" customFormat="1" ht="25.5">
      <c r="A77" s="249" t="s">
        <v>1200</v>
      </c>
      <c r="B77" s="250" t="str">
        <f ca="1">IF(LEN(A77)=0,"",INDEX('Smelter Look-up'!$A:$A,MATCH($A77,'Smelter Look-up'!$E:$E,0)))</f>
        <v>Tin</v>
      </c>
      <c r="C77" s="256" t="str">
        <f ca="1">IF(LEN(A77)=0,"",INDEX('Smelter Look-up'!$C:$C,MATCH($A77,'Smelter Look-up'!$E:$E,0)))</f>
        <v>Rui Da Hung</v>
      </c>
      <c r="D77" s="250"/>
      <c r="E77" s="250" t="str">
        <f ca="1">IF(ISERROR($V77),"",OFFSET('Smelter Look-up'!$D$4,$V77-4,0)&amp;"")</f>
        <v>TAIWAN, PROVINCE OF CHINA</v>
      </c>
      <c r="F77" s="250" t="str">
        <f ca="1">IF(ISERROR($V77),"",OFFSET('Smelter Look-up'!$E$4,$V77-4,0))</f>
        <v>CID001539</v>
      </c>
      <c r="G77" s="250" t="str">
        <f ca="1">IF(C77=$X$4,"Enter smelter details", IF(ISERROR($V77),"",OFFSET('Smelter Look-up'!$F$4,$V77-4,0)))</f>
        <v>CFSI</v>
      </c>
      <c r="H77" s="251">
        <f ca="1">IF(ISERROR($V77),"",OFFSET('Smelter Look-up'!$G$4,$V77-4,0))</f>
        <v>0</v>
      </c>
      <c r="I77" s="252" t="str">
        <f ca="1">IF(ISERROR($V77),"",OFFSET('Smelter Look-up'!$H$4,$V77-4,0))</f>
        <v>Longtan Shiang Taoyuang</v>
      </c>
      <c r="J77" s="252" t="str">
        <f ca="1">IF(ISERROR($V77),"",OFFSET('Smelter Look-up'!$I$4,$V77-4,0))</f>
        <v>Taiwan</v>
      </c>
      <c r="K77" s="254"/>
      <c r="L77" s="254"/>
      <c r="M77" s="254"/>
      <c r="N77" s="254"/>
      <c r="O77" s="254"/>
      <c r="P77" s="253"/>
      <c r="Q77" s="255"/>
      <c r="R77" s="250" t="str">
        <f ca="1">IF(ISERROR($V77),"",OFFSET('Smelter Look-up'!$C$4,$V77-4,0)&amp;"")</f>
        <v>Rui Da Hung</v>
      </c>
      <c r="S77" s="264" t="str">
        <f t="shared" ca="1" si="4"/>
        <v>TW</v>
      </c>
      <c r="T77" s="264" t="str">
        <f ca="1">IF(B77="","",IF(ISERROR(MATCH($J77,SorP!$B$1:$B$6230,0)),"",INDIRECT("'SorP'!$A$"&amp;MATCH($J77,SorP!$B$1:$B$6230,0))))</f>
        <v/>
      </c>
      <c r="U77" s="299"/>
      <c r="V77" s="300">
        <f ca="1">IF(C77="",NA(),MATCH($B77&amp;$C77,'Smelter Look-up'!$J:$J,0))</f>
        <v>473</v>
      </c>
      <c r="W77" s="301"/>
      <c r="X77" s="301">
        <f t="shared" ca="1" si="5"/>
        <v>0</v>
      </c>
      <c r="Y77" s="301"/>
      <c r="Z77" s="301"/>
      <c r="AB77" s="303" t="str">
        <f t="shared" ca="1" si="6"/>
        <v>TinRui Da Hung</v>
      </c>
    </row>
    <row r="78" spans="1:28" s="302" customFormat="1" ht="38.25">
      <c r="A78" s="249" t="s">
        <v>1201</v>
      </c>
      <c r="B78" s="250" t="str">
        <f ca="1">IF(LEN(A78)=0,"",INDEX('Smelter Look-up'!$A:$A,MATCH($A78,'Smelter Look-up'!$E:$E,0)))</f>
        <v>Tin</v>
      </c>
      <c r="C78" s="256" t="str">
        <f ca="1">IF(LEN(A78)=0,"",INDEX('Smelter Look-up'!$C:$C,MATCH($A78,'Smelter Look-up'!$E:$E,0)))</f>
        <v>Soft Metais Ltda.</v>
      </c>
      <c r="D78" s="250"/>
      <c r="E78" s="250" t="str">
        <f ca="1">IF(ISERROR($V78),"",OFFSET('Smelter Look-up'!$D$4,$V78-4,0)&amp;"")</f>
        <v>BRAZIL</v>
      </c>
      <c r="F78" s="250" t="str">
        <f ca="1">IF(ISERROR($V78),"",OFFSET('Smelter Look-up'!$E$4,$V78-4,0))</f>
        <v>CID001758</v>
      </c>
      <c r="G78" s="250" t="str">
        <f ca="1">IF(C78=$X$4,"Enter smelter details", IF(ISERROR($V78),"",OFFSET('Smelter Look-up'!$F$4,$V78-4,0)))</f>
        <v>CFSI</v>
      </c>
      <c r="H78" s="251">
        <f ca="1">IF(ISERROR($V78),"",OFFSET('Smelter Look-up'!$G$4,$V78-4,0))</f>
        <v>0</v>
      </c>
      <c r="I78" s="252" t="str">
        <f ca="1">IF(ISERROR($V78),"",OFFSET('Smelter Look-up'!$H$4,$V78-4,0))</f>
        <v>Bebedouro</v>
      </c>
      <c r="J78" s="252" t="str">
        <f ca="1">IF(ISERROR($V78),"",OFFSET('Smelter Look-up'!$I$4,$V78-4,0))</f>
        <v>São Paulo</v>
      </c>
      <c r="K78" s="254"/>
      <c r="L78" s="254"/>
      <c r="M78" s="254"/>
      <c r="N78" s="254"/>
      <c r="O78" s="254"/>
      <c r="P78" s="253"/>
      <c r="Q78" s="255"/>
      <c r="R78" s="250" t="str">
        <f ca="1">IF(ISERROR($V78),"",OFFSET('Smelter Look-up'!$C$4,$V78-4,0)&amp;"")</f>
        <v>Soft Metais Ltda.</v>
      </c>
      <c r="S78" s="264" t="str">
        <f t="shared" ca="1" si="4"/>
        <v>BR</v>
      </c>
      <c r="T78" s="264" t="str">
        <f ca="1">IF(B78="","",IF(ISERROR(MATCH($J78,SorP!$B$1:$B$6230,0)),"",INDIRECT("'SorP'!$A$"&amp;MATCH($J78,SorP!$B$1:$B$6230,0))))</f>
        <v>BR-SP</v>
      </c>
      <c r="U78" s="299"/>
      <c r="V78" s="300">
        <f ca="1">IF(C78="",NA(),MATCH($B78&amp;$C78,'Smelter Look-up'!$J:$J,0))</f>
        <v>476</v>
      </c>
      <c r="W78" s="301"/>
      <c r="X78" s="301">
        <f t="shared" ca="1" si="5"/>
        <v>0</v>
      </c>
      <c r="Y78" s="301"/>
      <c r="Z78" s="301"/>
      <c r="AB78" s="303" t="str">
        <f t="shared" ca="1" si="6"/>
        <v>TinSoft Metais Ltda.</v>
      </c>
    </row>
    <row r="79" spans="1:28" s="302" customFormat="1" ht="25.5">
      <c r="A79" s="249" t="s">
        <v>3980</v>
      </c>
      <c r="B79" s="250" t="str">
        <f ca="1">IF(LEN(A79)=0,"",INDEX('Smelter Look-up'!$A:$A,MATCH($A79,'Smelter Look-up'!$E:$E,0)))</f>
        <v>Tin</v>
      </c>
      <c r="C79" s="256" t="str">
        <f ca="1">IF(LEN(A79)=0,"",INDEX('Smelter Look-up'!$C:$C,MATCH($A79,'Smelter Look-up'!$E:$E,0)))</f>
        <v>Super Ligas</v>
      </c>
      <c r="D79" s="250"/>
      <c r="E79" s="250" t="str">
        <f ca="1">IF(ISERROR($V79),"",OFFSET('Smelter Look-up'!$D$4,$V79-4,0)&amp;"")</f>
        <v>BRAZIL</v>
      </c>
      <c r="F79" s="250" t="str">
        <f ca="1">IF(ISERROR($V79),"",OFFSET('Smelter Look-up'!$E$4,$V79-4,0))</f>
        <v>CID002756</v>
      </c>
      <c r="G79" s="250" t="str">
        <f ca="1">IF(C79=$X$4,"Enter smelter details", IF(ISERROR($V79),"",OFFSET('Smelter Look-up'!$F$4,$V79-4,0)))</f>
        <v>CFSI</v>
      </c>
      <c r="H79" s="251">
        <f ca="1">IF(ISERROR($V79),"",OFFSET('Smelter Look-up'!$G$4,$V79-4,0))</f>
        <v>0</v>
      </c>
      <c r="I79" s="252" t="str">
        <f ca="1">IF(ISERROR($V79),"",OFFSET('Smelter Look-up'!$H$4,$V79-4,0))</f>
        <v>Piracicaba</v>
      </c>
      <c r="J79" s="252" t="str">
        <f ca="1">IF(ISERROR($V79),"",OFFSET('Smelter Look-up'!$I$4,$V79-4,0))</f>
        <v>São Paulo</v>
      </c>
      <c r="K79" s="254"/>
      <c r="L79" s="254"/>
      <c r="M79" s="254"/>
      <c r="N79" s="254"/>
      <c r="O79" s="254"/>
      <c r="P79" s="253"/>
      <c r="Q79" s="255"/>
      <c r="R79" s="250" t="str">
        <f ca="1">IF(ISERROR($V79),"",OFFSET('Smelter Look-up'!$C$4,$V79-4,0)&amp;"")</f>
        <v>Super Ligas</v>
      </c>
      <c r="S79" s="264" t="str">
        <f t="shared" ca="1" si="4"/>
        <v>BR</v>
      </c>
      <c r="T79" s="264" t="str">
        <f ca="1">IF(B79="","",IF(ISERROR(MATCH($J79,SorP!$B$1:$B$6230,0)),"",INDIRECT("'SorP'!$A$"&amp;MATCH($J79,SorP!$B$1:$B$6230,0))))</f>
        <v>BR-SP</v>
      </c>
      <c r="U79" s="299"/>
      <c r="V79" s="300">
        <f ca="1">IF(C79="",NA(),MATCH($B79&amp;$C79,'Smelter Look-up'!$J:$J,0))</f>
        <v>477</v>
      </c>
      <c r="W79" s="301"/>
      <c r="X79" s="301">
        <f t="shared" ca="1" si="5"/>
        <v>0</v>
      </c>
      <c r="Y79" s="301"/>
      <c r="Z79" s="301"/>
      <c r="AB79" s="303" t="str">
        <f t="shared" ca="1" si="6"/>
        <v>TinSuper Ligas</v>
      </c>
    </row>
    <row r="80" spans="1:28" s="302" customFormat="1" ht="25.5">
      <c r="A80" s="249" t="s">
        <v>1202</v>
      </c>
      <c r="B80" s="250" t="str">
        <f ca="1">IF(LEN(A80)=0,"",INDEX('Smelter Look-up'!$A:$A,MATCH($A80,'Smelter Look-up'!$E:$E,0)))</f>
        <v>Tin</v>
      </c>
      <c r="C80" s="256" t="str">
        <f ca="1">IF(LEN(A80)=0,"",INDEX('Smelter Look-up'!$C:$C,MATCH($A80,'Smelter Look-up'!$E:$E,0)))</f>
        <v>Thaisarco</v>
      </c>
      <c r="D80" s="250"/>
      <c r="E80" s="250" t="str">
        <f ca="1">IF(ISERROR($V80),"",OFFSET('Smelter Look-up'!$D$4,$V80-4,0)&amp;"")</f>
        <v>THAILAND</v>
      </c>
      <c r="F80" s="250" t="str">
        <f ca="1">IF(ISERROR($V80),"",OFFSET('Smelter Look-up'!$E$4,$V80-4,0))</f>
        <v>CID001898</v>
      </c>
      <c r="G80" s="250" t="str">
        <f ca="1">IF(C80=$X$4,"Enter smelter details", IF(ISERROR($V80),"",OFFSET('Smelter Look-up'!$F$4,$V80-4,0)))</f>
        <v>CFSI</v>
      </c>
      <c r="H80" s="251">
        <f ca="1">IF(ISERROR($V80),"",OFFSET('Smelter Look-up'!$G$4,$V80-4,0))</f>
        <v>0</v>
      </c>
      <c r="I80" s="252" t="str">
        <f ca="1">IF(ISERROR($V80),"",OFFSET('Smelter Look-up'!$H$4,$V80-4,0))</f>
        <v>Amphur Muang</v>
      </c>
      <c r="J80" s="252" t="str">
        <f ca="1">IF(ISERROR($V80),"",OFFSET('Smelter Look-up'!$I$4,$V80-4,0))</f>
        <v>Phuket</v>
      </c>
      <c r="K80" s="254"/>
      <c r="L80" s="254"/>
      <c r="M80" s="254"/>
      <c r="N80" s="254"/>
      <c r="O80" s="254"/>
      <c r="P80" s="253"/>
      <c r="Q80" s="255"/>
      <c r="R80" s="250" t="str">
        <f ca="1">IF(ISERROR($V80),"",OFFSET('Smelter Look-up'!$C$4,$V80-4,0)&amp;"")</f>
        <v>Thaisarco</v>
      </c>
      <c r="S80" s="264" t="str">
        <f t="shared" ca="1" si="4"/>
        <v>TH</v>
      </c>
      <c r="T80" s="264" t="str">
        <f ca="1">IF(B80="","",IF(ISERROR(MATCH($J80,SorP!$B$1:$B$6230,0)),"",INDIRECT("'SorP'!$A$"&amp;MATCH($J80,SorP!$B$1:$B$6230,0))))</f>
        <v>TH-83</v>
      </c>
      <c r="U80" s="299"/>
      <c r="V80" s="300">
        <f ca="1">IF(C80="",NA(),MATCH($B80&amp;$C80,'Smelter Look-up'!$J:$J,0))</f>
        <v>480</v>
      </c>
      <c r="W80" s="301"/>
      <c r="X80" s="301">
        <f t="shared" ca="1" si="5"/>
        <v>0</v>
      </c>
      <c r="Y80" s="301"/>
      <c r="Z80" s="301"/>
      <c r="AB80" s="303" t="str">
        <f t="shared" ca="1" si="6"/>
        <v>TinThaisarco</v>
      </c>
    </row>
    <row r="81" spans="1:28" s="302" customFormat="1" ht="114.75">
      <c r="A81" s="249" t="s">
        <v>2601</v>
      </c>
      <c r="B81" s="250" t="str">
        <f ca="1">IF(LEN(A81)=0,"",INDEX('Smelter Look-up'!$A:$A,MATCH($A81,'Smelter Look-up'!$E:$E,0)))</f>
        <v>Tin</v>
      </c>
      <c r="C81" s="256" t="str">
        <f ca="1">IF(LEN(A81)=0,"",INDEX('Smelter Look-up'!$C:$C,MATCH($A81,'Smelter Look-up'!$E:$E,0)))</f>
        <v>Tuyen Quang Non-Ferrous Metals Joint Stock Company</v>
      </c>
      <c r="D81" s="250"/>
      <c r="E81" s="250" t="str">
        <f ca="1">IF(ISERROR($V81),"",OFFSET('Smelter Look-up'!$D$4,$V81-4,0)&amp;"")</f>
        <v>VIET NAM</v>
      </c>
      <c r="F81" s="250" t="str">
        <f ca="1">IF(ISERROR($V81),"",OFFSET('Smelter Look-up'!$E$4,$V81-4,0))</f>
        <v>CID002574</v>
      </c>
      <c r="G81" s="250" t="str">
        <f ca="1">IF(C81=$X$4,"Enter smelter details", IF(ISERROR($V81),"",OFFSET('Smelter Look-up'!$F$4,$V81-4,0)))</f>
        <v>CFSI</v>
      </c>
      <c r="H81" s="251">
        <f ca="1">IF(ISERROR($V81),"",OFFSET('Smelter Look-up'!$G$4,$V81-4,0))</f>
        <v>0</v>
      </c>
      <c r="I81" s="252" t="str">
        <f ca="1">IF(ISERROR($V81),"",OFFSET('Smelter Look-up'!$H$4,$V81-4,0))</f>
        <v>Tan Quang</v>
      </c>
      <c r="J81" s="252" t="str">
        <f ca="1">IF(ISERROR($V81),"",OFFSET('Smelter Look-up'!$I$4,$V81-4,0))</f>
        <v>Tuyên Quang</v>
      </c>
      <c r="K81" s="254"/>
      <c r="L81" s="254"/>
      <c r="M81" s="254"/>
      <c r="N81" s="254"/>
      <c r="O81" s="254"/>
      <c r="P81" s="253"/>
      <c r="Q81" s="255"/>
      <c r="R81" s="250" t="str">
        <f ca="1">IF(ISERROR($V81),"",OFFSET('Smelter Look-up'!$C$4,$V81-4,0)&amp;"")</f>
        <v>Tuyen Quang Non-Ferrous Metals Joint Stock Company</v>
      </c>
      <c r="S81" s="264" t="str">
        <f t="shared" ca="1" si="4"/>
        <v>VN</v>
      </c>
      <c r="T81" s="264" t="str">
        <f ca="1">IF(B81="","",IF(ISERROR(MATCH($J81,SorP!$B$1:$B$6230,0)),"",INDIRECT("'SorP'!$A$"&amp;MATCH($J81,SorP!$B$1:$B$6230,0))))</f>
        <v>VN-07</v>
      </c>
      <c r="U81" s="299"/>
      <c r="V81" s="300">
        <f ca="1">IF(C81="",NA(),MATCH($B81&amp;$C81,'Smelter Look-up'!$J:$J,0))</f>
        <v>484</v>
      </c>
      <c r="W81" s="301"/>
      <c r="X81" s="301">
        <f t="shared" ca="1" si="5"/>
        <v>0</v>
      </c>
      <c r="Y81" s="301"/>
      <c r="Z81" s="301"/>
      <c r="AB81" s="303" t="str">
        <f t="shared" ca="1" si="6"/>
        <v>TinTuyen Quang Non-Ferrous Metals Joint Stock Company</v>
      </c>
    </row>
    <row r="82" spans="1:28" s="302" customFormat="1" ht="76.5">
      <c r="A82" s="249" t="s">
        <v>1203</v>
      </c>
      <c r="B82" s="250" t="str">
        <f ca="1">IF(LEN(A82)=0,"",INDEX('Smelter Look-up'!$A:$A,MATCH($A82,'Smelter Look-up'!$E:$E,0)))</f>
        <v>Tin</v>
      </c>
      <c r="C82" s="256" t="str">
        <f ca="1">IF(LEN(A82)=0,"",INDEX('Smelter Look-up'!$C:$C,MATCH($A82,'Smelter Look-up'!$E:$E,0)))</f>
        <v>White Solder Metalurgia e Mineracao Ltda.</v>
      </c>
      <c r="D82" s="250"/>
      <c r="E82" s="250" t="str">
        <f ca="1">IF(ISERROR($V82),"",OFFSET('Smelter Look-up'!$D$4,$V82-4,0)&amp;"")</f>
        <v>BRAZIL</v>
      </c>
      <c r="F82" s="250" t="str">
        <f ca="1">IF(ISERROR($V82),"",OFFSET('Smelter Look-up'!$E$4,$V82-4,0))</f>
        <v>CID002036</v>
      </c>
      <c r="G82" s="250" t="str">
        <f ca="1">IF(C82=$X$4,"Enter smelter details", IF(ISERROR($V82),"",OFFSET('Smelter Look-up'!$F$4,$V82-4,0)))</f>
        <v>CFSI</v>
      </c>
      <c r="H82" s="251">
        <f ca="1">IF(ISERROR($V82),"",OFFSET('Smelter Look-up'!$G$4,$V82-4,0))</f>
        <v>0</v>
      </c>
      <c r="I82" s="252" t="str">
        <f ca="1">IF(ISERROR($V82),"",OFFSET('Smelter Look-up'!$H$4,$V82-4,0))</f>
        <v>Ariquemes</v>
      </c>
      <c r="J82" s="252" t="str">
        <f ca="1">IF(ISERROR($V82),"",OFFSET('Smelter Look-up'!$I$4,$V82-4,0))</f>
        <v>Rondônia</v>
      </c>
      <c r="K82" s="254"/>
      <c r="L82" s="254"/>
      <c r="M82" s="254"/>
      <c r="N82" s="254"/>
      <c r="O82" s="254"/>
      <c r="P82" s="253"/>
      <c r="Q82" s="255"/>
      <c r="R82" s="250" t="str">
        <f ca="1">IF(ISERROR($V82),"",OFFSET('Smelter Look-up'!$C$4,$V82-4,0)&amp;"")</f>
        <v>White Solder Metalurgia e Mineracao Ltda.</v>
      </c>
      <c r="S82" s="264" t="str">
        <f t="shared" ca="1" si="4"/>
        <v>BR</v>
      </c>
      <c r="T82" s="264" t="str">
        <f ca="1">IF(B82="","",IF(ISERROR(MATCH($J82,SorP!$B$1:$B$6230,0)),"",INDIRECT("'SorP'!$A$"&amp;MATCH($J82,SorP!$B$1:$B$6230,0))))</f>
        <v>BR-RO</v>
      </c>
      <c r="U82" s="299"/>
      <c r="V82" s="300">
        <f ca="1">IF(C82="",NA(),MATCH($B82&amp;$C82,'Smelter Look-up'!$J:$J,0))</f>
        <v>486</v>
      </c>
      <c r="W82" s="301"/>
      <c r="X82" s="301">
        <f t="shared" ca="1" si="5"/>
        <v>0</v>
      </c>
      <c r="Y82" s="301"/>
      <c r="Z82" s="301"/>
      <c r="AB82" s="303" t="str">
        <f t="shared" ca="1" si="6"/>
        <v>TinWhite Solder Metalurgia e Mineracao Ltda.</v>
      </c>
    </row>
    <row r="83" spans="1:28" s="302" customFormat="1" ht="102">
      <c r="A83" s="249" t="s">
        <v>1204</v>
      </c>
      <c r="B83" s="250" t="str">
        <f ca="1">IF(LEN(A83)=0,"",INDEX('Smelter Look-up'!$A:$A,MATCH($A83,'Smelter Look-up'!$E:$E,0)))</f>
        <v>Tin</v>
      </c>
      <c r="C83" s="256" t="str">
        <f ca="1">IF(LEN(A83)=0,"",INDEX('Smelter Look-up'!$C:$C,MATCH($A83,'Smelter Look-up'!$E:$E,0)))</f>
        <v>Yunnan Chengfeng Non-ferrous Metals Co., Ltd.</v>
      </c>
      <c r="D83" s="250"/>
      <c r="E83" s="250" t="str">
        <f ca="1">IF(ISERROR($V83),"",OFFSET('Smelter Look-up'!$D$4,$V83-4,0)&amp;"")</f>
        <v>CHINA</v>
      </c>
      <c r="F83" s="250" t="str">
        <f ca="1">IF(ISERROR($V83),"",OFFSET('Smelter Look-up'!$E$4,$V83-4,0))</f>
        <v>CID002158</v>
      </c>
      <c r="G83" s="250" t="str">
        <f ca="1">IF(C83=$X$4,"Enter smelter details", IF(ISERROR($V83),"",OFFSET('Smelter Look-up'!$F$4,$V83-4,0)))</f>
        <v>CFSI</v>
      </c>
      <c r="H83" s="251">
        <f ca="1">IF(ISERROR($V83),"",OFFSET('Smelter Look-up'!$G$4,$V83-4,0))</f>
        <v>0</v>
      </c>
      <c r="I83" s="252" t="str">
        <f ca="1">IF(ISERROR($V83),"",OFFSET('Smelter Look-up'!$H$4,$V83-4,0))</f>
        <v>Gejiu</v>
      </c>
      <c r="J83" s="252" t="str">
        <f ca="1">IF(ISERROR($V83),"",OFFSET('Smelter Look-up'!$I$4,$V83-4,0))</f>
        <v>Yunnan</v>
      </c>
      <c r="K83" s="254"/>
      <c r="L83" s="254"/>
      <c r="M83" s="254"/>
      <c r="N83" s="254"/>
      <c r="O83" s="254"/>
      <c r="P83" s="253"/>
      <c r="Q83" s="255"/>
      <c r="R83" s="250" t="str">
        <f ca="1">IF(ISERROR($V83),"",OFFSET('Smelter Look-up'!$C$4,$V83-4,0)&amp;"")</f>
        <v>Yunnan Chengfeng Non-ferrous Metals Co., Ltd.</v>
      </c>
      <c r="S83" s="264" t="str">
        <f t="shared" ca="1" si="4"/>
        <v>CN</v>
      </c>
      <c r="T83" s="264" t="str">
        <f ca="1">IF(B83="","",IF(ISERROR(MATCH($J83,SorP!$B$1:$B$6230,0)),"",INDIRECT("'SorP'!$A$"&amp;MATCH($J83,SorP!$B$1:$B$6230,0))))</f>
        <v>CN-53</v>
      </c>
      <c r="U83" s="299"/>
      <c r="V83" s="300">
        <f ca="1">IF(C83="",NA(),MATCH($B83&amp;$C83,'Smelter Look-up'!$J:$J,0))</f>
        <v>494</v>
      </c>
      <c r="W83" s="301"/>
      <c r="X83" s="301">
        <f t="shared" ca="1" si="5"/>
        <v>0</v>
      </c>
      <c r="Y83" s="301"/>
      <c r="Z83" s="301"/>
      <c r="AB83" s="303" t="str">
        <f t="shared" ca="1" si="6"/>
        <v>TinYunnan Chengfeng Non-ferrous Metals Co., Ltd.</v>
      </c>
    </row>
    <row r="84" spans="1:28" s="302" customFormat="1" ht="63.75">
      <c r="A84" s="249" t="s">
        <v>1205</v>
      </c>
      <c r="B84" s="250" t="str">
        <f ca="1">IF(LEN(A84)=0,"",INDEX('Smelter Look-up'!$A:$A,MATCH($A84,'Smelter Look-up'!$E:$E,0)))</f>
        <v>Tin</v>
      </c>
      <c r="C84" s="256" t="str">
        <f ca="1">IF(LEN(A84)=0,"",INDEX('Smelter Look-up'!$C:$C,MATCH($A84,'Smelter Look-up'!$E:$E,0)))</f>
        <v>Yunnan Tin Company Limited</v>
      </c>
      <c r="D84" s="250"/>
      <c r="E84" s="250" t="str">
        <f ca="1">IF(ISERROR($V84),"",OFFSET('Smelter Look-up'!$D$4,$V84-4,0)&amp;"")</f>
        <v>CHINA</v>
      </c>
      <c r="F84" s="250" t="str">
        <f ca="1">IF(ISERROR($V84),"",OFFSET('Smelter Look-up'!$E$4,$V84-4,0))</f>
        <v>CID002180</v>
      </c>
      <c r="G84" s="250" t="str">
        <f ca="1">IF(C84=$X$4,"Enter smelter details", IF(ISERROR($V84),"",OFFSET('Smelter Look-up'!$F$4,$V84-4,0)))</f>
        <v>CFSI</v>
      </c>
      <c r="H84" s="251">
        <f ca="1">IF(ISERROR($V84),"",OFFSET('Smelter Look-up'!$G$4,$V84-4,0))</f>
        <v>0</v>
      </c>
      <c r="I84" s="252" t="str">
        <f ca="1">IF(ISERROR($V84),"",OFFSET('Smelter Look-up'!$H$4,$V84-4,0))</f>
        <v>Gejiu</v>
      </c>
      <c r="J84" s="252" t="str">
        <f ca="1">IF(ISERROR($V84),"",OFFSET('Smelter Look-up'!$I$4,$V84-4,0))</f>
        <v>Yunnan</v>
      </c>
      <c r="K84" s="254"/>
      <c r="L84" s="254"/>
      <c r="M84" s="254"/>
      <c r="N84" s="254"/>
      <c r="O84" s="254"/>
      <c r="P84" s="253"/>
      <c r="Q84" s="255"/>
      <c r="R84" s="250" t="str">
        <f ca="1">IF(ISERROR($V84),"",OFFSET('Smelter Look-up'!$C$4,$V84-4,0)&amp;"")</f>
        <v>Yunnan Tin Company Limited</v>
      </c>
      <c r="S84" s="264" t="str">
        <f t="shared" ca="1" si="4"/>
        <v>CN</v>
      </c>
      <c r="T84" s="264" t="str">
        <f ca="1">IF(B84="","",IF(ISERROR(MATCH($J84,SorP!$B$1:$B$6230,0)),"",INDIRECT("'SorP'!$A$"&amp;MATCH($J84,SorP!$B$1:$B$6230,0))))</f>
        <v>CN-53</v>
      </c>
      <c r="U84" s="299"/>
      <c r="V84" s="300">
        <f ca="1">IF(C84="",NA(),MATCH($B84&amp;$C84,'Smelter Look-up'!$J:$J,0))</f>
        <v>498</v>
      </c>
      <c r="W84" s="301"/>
      <c r="X84" s="301">
        <f t="shared" ca="1" si="5"/>
        <v>0</v>
      </c>
      <c r="Y84" s="301"/>
      <c r="Z84" s="301"/>
      <c r="AB84" s="303" t="str">
        <f t="shared" ca="1" si="6"/>
        <v>TinYunnan Tin Company Limited</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Click here to return to Product List</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Regal Beloit Corporation</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Gideon Luginbuhl</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gideon.luginbuhl@regalbeloit.com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1.937.669.1054</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Gideon Luginbuhl</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gideon.luginbuhl@regalbeloit.com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1.937.669.1054</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43173</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50%</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t="str">
        <f>Declaration!G71</f>
        <v>www.regalbeloit.com/-/media/Files/Literature/Conflict-Minerals-Policy-2013-Mar-20.pdf</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1865</v>
      </c>
      <c r="F61" s="111">
        <f>IF(B5=Declaration!Q9,1,0)</f>
        <v>1</v>
      </c>
      <c r="G61" s="85">
        <f>IF('Product List'!B6="",1,0)</f>
        <v>0</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 ca="1">IF(H62=0,"","Click here to provide smelter information")</f>
        <v/>
      </c>
      <c r="E62" s="88" t="s">
        <v>1865</v>
      </c>
      <c r="F62" s="111">
        <f>F25</f>
        <v>0</v>
      </c>
      <c r="G62" s="85">
        <f ca="1">IF(AND(COUNTIF(SmelterIdetifiedForMetal,"Tantalum")&gt;0,COUNTIF('Smelter List'!AB$5:AB$2504,"Tantalum?*")&gt;0),0,1)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 ca="1">IF(H64=0,"","Click here to provide smelter information")</f>
        <v/>
      </c>
      <c r="E64" s="88" t="s">
        <v>1239</v>
      </c>
      <c r="F64" s="111">
        <f>F27</f>
        <v>0</v>
      </c>
      <c r="G64" s="85">
        <f ca="1">IF(AND(COUNTIF(SmelterIdetifiedForMetal,"Gold")&gt;0,COUNTIF('Smelter List'!AB$5:AB$2504,"Gold?*")&gt;0),0,1)</f>
        <v>1</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List'!AB$5:AB$2504,"Tungsten?*")&gt;0),0,1)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1357</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323">
        <v>216</v>
      </c>
      <c r="C6" s="116"/>
      <c r="D6" s="116"/>
      <c r="E6" s="32"/>
      <c r="F6"/>
    </row>
    <row r="7" spans="1:6" s="33" customFormat="1" ht="15.75">
      <c r="A7" s="163"/>
      <c r="B7" s="323">
        <v>306</v>
      </c>
      <c r="C7" s="116"/>
      <c r="D7" s="116"/>
      <c r="E7" s="32"/>
      <c r="F7"/>
    </row>
    <row r="8" spans="1:6" s="33" customFormat="1" ht="15.75">
      <c r="A8" s="163"/>
      <c r="B8" s="323">
        <v>1323570</v>
      </c>
      <c r="C8" s="116"/>
      <c r="D8" s="116"/>
      <c r="E8" s="32"/>
      <c r="F8"/>
    </row>
    <row r="9" spans="1:6" s="33" customFormat="1" ht="15.75">
      <c r="A9" s="163"/>
      <c r="B9" s="323">
        <v>1323572</v>
      </c>
      <c r="C9" s="116"/>
      <c r="D9" s="116"/>
      <c r="E9" s="32"/>
      <c r="F9"/>
    </row>
    <row r="10" spans="1:6" s="33" customFormat="1" ht="15.75">
      <c r="A10" s="163"/>
      <c r="B10" s="323">
        <v>1323580</v>
      </c>
      <c r="C10" s="116"/>
      <c r="D10" s="116"/>
      <c r="E10" s="32"/>
      <c r="F10"/>
    </row>
    <row r="11" spans="1:6" s="33" customFormat="1" ht="15.75">
      <c r="A11" s="163"/>
      <c r="B11" s="323">
        <v>1332596</v>
      </c>
      <c r="C11" s="116"/>
      <c r="D11" s="116"/>
      <c r="E11" s="32"/>
      <c r="F11"/>
    </row>
    <row r="12" spans="1:6" s="33" customFormat="1" ht="15.75">
      <c r="A12" s="163"/>
      <c r="B12" s="323">
        <v>1333126</v>
      </c>
      <c r="C12" s="116"/>
      <c r="D12" s="116"/>
      <c r="E12" s="32"/>
      <c r="F12"/>
    </row>
    <row r="13" spans="1:6" s="33" customFormat="1" ht="15.75">
      <c r="A13" s="163"/>
      <c r="B13" s="323">
        <v>1333305</v>
      </c>
      <c r="C13" s="116"/>
      <c r="D13" s="116"/>
      <c r="E13" s="32"/>
      <c r="F13"/>
    </row>
    <row r="14" spans="1:6" s="33" customFormat="1" ht="15.75">
      <c r="A14" s="163"/>
      <c r="B14" s="323">
        <v>1333360</v>
      </c>
      <c r="C14" s="116"/>
      <c r="D14" s="116"/>
      <c r="E14" s="32"/>
      <c r="F14"/>
    </row>
    <row r="15" spans="1:6" s="33" customFormat="1" ht="15.75">
      <c r="A15" s="163"/>
      <c r="B15" s="323">
        <v>1333554</v>
      </c>
      <c r="C15" s="116"/>
      <c r="D15" s="116"/>
      <c r="E15" s="32"/>
      <c r="F15"/>
    </row>
    <row r="16" spans="1:6" s="33" customFormat="1" ht="15.75">
      <c r="A16" s="163"/>
      <c r="B16" s="323">
        <v>1333565</v>
      </c>
      <c r="C16" s="116"/>
      <c r="D16" s="116"/>
      <c r="E16" s="32"/>
      <c r="F16"/>
    </row>
    <row r="17" spans="1:6" s="33" customFormat="1" ht="15.75">
      <c r="A17" s="163"/>
      <c r="B17" s="323">
        <v>1351605</v>
      </c>
      <c r="C17" s="116"/>
      <c r="D17" s="116"/>
      <c r="E17" s="32"/>
      <c r="F17"/>
    </row>
    <row r="18" spans="1:6" s="33" customFormat="1" ht="15.75">
      <c r="A18" s="163"/>
      <c r="B18" s="323">
        <v>1353705</v>
      </c>
      <c r="C18" s="116"/>
      <c r="D18" s="116"/>
      <c r="E18" s="32"/>
      <c r="F18"/>
    </row>
    <row r="19" spans="1:6" s="33" customFormat="1" ht="15.75">
      <c r="A19" s="163"/>
      <c r="B19" s="323">
        <v>1353706</v>
      </c>
      <c r="C19" s="116"/>
      <c r="D19" s="116"/>
      <c r="E19" s="32"/>
      <c r="F19"/>
    </row>
    <row r="20" spans="1:6" s="33" customFormat="1" ht="15.75">
      <c r="A20" s="163"/>
      <c r="B20" s="323">
        <v>1402401</v>
      </c>
      <c r="C20" s="116"/>
      <c r="D20" s="116"/>
      <c r="E20" s="32"/>
      <c r="F20"/>
    </row>
    <row r="21" spans="1:6" s="33" customFormat="1" ht="15.75">
      <c r="A21" s="163"/>
      <c r="B21" s="323">
        <v>1403303</v>
      </c>
      <c r="C21" s="116"/>
      <c r="D21" s="116"/>
      <c r="E21" s="32"/>
      <c r="F21"/>
    </row>
    <row r="22" spans="1:6" s="33" customFormat="1" ht="15.75">
      <c r="A22" s="163"/>
      <c r="B22" s="323">
        <v>1403401</v>
      </c>
      <c r="C22" s="116"/>
      <c r="D22" s="116"/>
      <c r="E22" s="32"/>
      <c r="F22"/>
    </row>
    <row r="23" spans="1:6" s="33" customFormat="1" ht="15.75">
      <c r="A23" s="163"/>
      <c r="B23" s="323">
        <v>1403404</v>
      </c>
      <c r="C23" s="116"/>
      <c r="D23" s="116"/>
      <c r="E23" s="32"/>
      <c r="F23"/>
    </row>
    <row r="24" spans="1:6" s="33" customFormat="1" ht="15.75">
      <c r="A24" s="163"/>
      <c r="B24" s="323">
        <v>1403410</v>
      </c>
      <c r="C24" s="116"/>
      <c r="D24" s="116"/>
      <c r="E24" s="32"/>
      <c r="F24"/>
    </row>
    <row r="25" spans="1:6" s="33" customFormat="1" ht="15.75">
      <c r="A25" s="163"/>
      <c r="B25" s="323">
        <v>1411400</v>
      </c>
      <c r="C25" s="116"/>
      <c r="D25" s="116"/>
      <c r="E25" s="32"/>
      <c r="F25"/>
    </row>
    <row r="26" spans="1:6" s="33" customFormat="1" ht="15.75">
      <c r="A26" s="163"/>
      <c r="B26" s="323">
        <v>1412300</v>
      </c>
      <c r="C26" s="116"/>
      <c r="D26" s="116"/>
      <c r="E26" s="32"/>
      <c r="F26"/>
    </row>
    <row r="27" spans="1:6" s="33" customFormat="1" ht="15.75">
      <c r="A27" s="163"/>
      <c r="B27" s="323">
        <v>1412300</v>
      </c>
      <c r="C27" s="116"/>
      <c r="D27" s="116"/>
      <c r="E27" s="32"/>
      <c r="F27"/>
    </row>
    <row r="28" spans="1:6" s="33" customFormat="1" ht="15.75">
      <c r="A28" s="163"/>
      <c r="B28" s="323">
        <v>1412400</v>
      </c>
      <c r="C28" s="116"/>
      <c r="D28" s="116"/>
      <c r="E28" s="32"/>
      <c r="F28"/>
    </row>
    <row r="29" spans="1:6" s="33" customFormat="1" ht="15.75">
      <c r="A29" s="163"/>
      <c r="B29" s="323">
        <v>1413202</v>
      </c>
      <c r="C29" s="116"/>
      <c r="D29" s="116"/>
      <c r="E29" s="32"/>
      <c r="F29"/>
    </row>
    <row r="30" spans="1:6" s="33" customFormat="1" ht="15.75">
      <c r="A30" s="163"/>
      <c r="B30" s="323">
        <v>1413300</v>
      </c>
      <c r="C30" s="116"/>
      <c r="D30" s="116"/>
      <c r="E30" s="32"/>
      <c r="F30"/>
    </row>
    <row r="31" spans="1:6" s="33" customFormat="1" ht="15.75">
      <c r="A31" s="163"/>
      <c r="B31" s="323">
        <v>1413300</v>
      </c>
      <c r="C31" s="116"/>
      <c r="D31" s="116"/>
      <c r="E31" s="32"/>
      <c r="F31"/>
    </row>
    <row r="32" spans="1:6" s="33" customFormat="1" ht="15.75">
      <c r="A32" s="163"/>
      <c r="B32" s="323">
        <v>1413400</v>
      </c>
      <c r="C32" s="116"/>
      <c r="D32" s="116"/>
      <c r="E32" s="32"/>
      <c r="F32"/>
    </row>
    <row r="33" spans="1:6" s="33" customFormat="1" ht="15.75">
      <c r="A33" s="163"/>
      <c r="B33" s="323">
        <v>1414300</v>
      </c>
      <c r="C33" s="116"/>
      <c r="D33" s="116"/>
      <c r="E33" s="32"/>
      <c r="F33"/>
    </row>
    <row r="34" spans="1:6" s="33" customFormat="1" ht="15.75">
      <c r="A34" s="163"/>
      <c r="B34" s="323">
        <v>1421552</v>
      </c>
      <c r="C34" s="116"/>
      <c r="D34" s="116"/>
      <c r="E34" s="32"/>
      <c r="F34"/>
    </row>
    <row r="35" spans="1:6" s="33" customFormat="1" ht="15.75">
      <c r="A35" s="163"/>
      <c r="B35" s="323">
        <v>1421570</v>
      </c>
      <c r="C35" s="116"/>
      <c r="D35" s="116"/>
      <c r="E35" s="32"/>
      <c r="F35"/>
    </row>
    <row r="36" spans="1:6" s="33" customFormat="1" ht="15.75">
      <c r="A36" s="163"/>
      <c r="B36" s="323">
        <v>1422570</v>
      </c>
      <c r="C36" s="116"/>
      <c r="D36" s="116"/>
      <c r="E36" s="32"/>
      <c r="F36"/>
    </row>
    <row r="37" spans="1:6" s="33" customFormat="1" ht="15.75">
      <c r="A37" s="163"/>
      <c r="B37" s="323">
        <v>1422572</v>
      </c>
      <c r="C37" s="116"/>
      <c r="D37" s="116"/>
      <c r="E37" s="32"/>
      <c r="F37"/>
    </row>
    <row r="38" spans="1:6" s="33" customFormat="1" ht="15.75">
      <c r="A38" s="163"/>
      <c r="B38" s="323">
        <v>1423121</v>
      </c>
      <c r="C38" s="116"/>
      <c r="D38" s="116"/>
      <c r="E38" s="32"/>
      <c r="F38"/>
    </row>
    <row r="39" spans="1:6" s="33" customFormat="1" ht="15.75">
      <c r="A39" s="163"/>
      <c r="B39" s="323">
        <v>1423570</v>
      </c>
      <c r="C39" s="116"/>
      <c r="D39" s="116"/>
      <c r="E39" s="32"/>
      <c r="F39"/>
    </row>
    <row r="40" spans="1:6" s="33" customFormat="1" ht="15.75">
      <c r="A40" s="163"/>
      <c r="B40" s="323">
        <v>1423572</v>
      </c>
      <c r="C40" s="116"/>
      <c r="D40" s="116"/>
      <c r="E40" s="32"/>
      <c r="F40"/>
    </row>
    <row r="41" spans="1:6" s="33" customFormat="1" ht="15.75">
      <c r="A41" s="163"/>
      <c r="B41" s="323">
        <v>1432552</v>
      </c>
      <c r="C41" s="116"/>
      <c r="D41" s="116"/>
      <c r="E41" s="32"/>
      <c r="F41"/>
    </row>
    <row r="42" spans="1:6" s="33" customFormat="1" ht="15.75">
      <c r="A42" s="163"/>
      <c r="B42" s="323">
        <v>1433123</v>
      </c>
      <c r="C42" s="116"/>
      <c r="D42" s="116"/>
      <c r="E42" s="32"/>
      <c r="F42"/>
    </row>
    <row r="43" spans="1:6" s="33" customFormat="1" ht="15.75">
      <c r="A43" s="163"/>
      <c r="B43" s="323">
        <v>1433124</v>
      </c>
      <c r="C43" s="116"/>
      <c r="D43" s="116"/>
      <c r="E43" s="32"/>
      <c r="F43"/>
    </row>
    <row r="44" spans="1:6" s="33" customFormat="1" ht="15.75">
      <c r="A44" s="163"/>
      <c r="B44" s="323">
        <v>1433552</v>
      </c>
      <c r="C44" s="116"/>
      <c r="D44" s="116"/>
      <c r="E44" s="32"/>
      <c r="F44"/>
    </row>
    <row r="45" spans="1:6" s="33" customFormat="1" ht="15.75">
      <c r="A45" s="163"/>
      <c r="B45" s="323">
        <v>1433553</v>
      </c>
      <c r="C45" s="116"/>
      <c r="D45" s="116"/>
      <c r="E45" s="32"/>
      <c r="F45"/>
    </row>
    <row r="46" spans="1:6" s="33" customFormat="1" ht="15.75">
      <c r="A46" s="163"/>
      <c r="B46" s="323">
        <v>1433555</v>
      </c>
      <c r="C46" s="116"/>
      <c r="D46" s="116"/>
      <c r="E46" s="32"/>
      <c r="F46"/>
    </row>
    <row r="47" spans="1:6" s="33" customFormat="1" ht="15.75">
      <c r="A47" s="163"/>
      <c r="B47" s="323">
        <v>1443401</v>
      </c>
      <c r="C47" s="116"/>
      <c r="D47" s="116"/>
      <c r="E47" s="32"/>
      <c r="F47"/>
    </row>
    <row r="48" spans="1:6" s="33" customFormat="1" ht="15.75">
      <c r="A48" s="163"/>
      <c r="B48" s="323">
        <v>1443557</v>
      </c>
      <c r="C48" s="116"/>
      <c r="D48" s="116"/>
      <c r="E48" s="32"/>
      <c r="F48"/>
    </row>
    <row r="49" spans="1:6" s="33" customFormat="1" ht="15.75">
      <c r="A49" s="163"/>
      <c r="B49" s="323">
        <v>1443560</v>
      </c>
      <c r="C49" s="116"/>
      <c r="D49" s="116"/>
      <c r="E49" s="32"/>
      <c r="F49"/>
    </row>
    <row r="50" spans="1:6" s="33" customFormat="1" ht="15.75">
      <c r="A50" s="163"/>
      <c r="B50" s="323">
        <v>1443614</v>
      </c>
      <c r="C50" s="116"/>
      <c r="D50" s="116"/>
      <c r="E50" s="32"/>
      <c r="F50"/>
    </row>
    <row r="51" spans="1:6" s="33" customFormat="1" ht="15.75">
      <c r="A51" s="163"/>
      <c r="B51" s="323">
        <v>1451301</v>
      </c>
      <c r="C51" s="116"/>
      <c r="D51" s="116"/>
      <c r="E51" s="32"/>
      <c r="F51"/>
    </row>
    <row r="52" spans="1:6" s="33" customFormat="1" ht="15.75">
      <c r="A52" s="163"/>
      <c r="B52" s="323">
        <v>1451610</v>
      </c>
      <c r="C52" s="116"/>
      <c r="D52" s="116"/>
      <c r="E52" s="32"/>
      <c r="F52"/>
    </row>
    <row r="53" spans="1:6" s="33" customFormat="1" ht="15.75">
      <c r="A53" s="163"/>
      <c r="B53" s="323">
        <v>1452411</v>
      </c>
      <c r="C53" s="116"/>
      <c r="D53" s="116"/>
      <c r="E53" s="32"/>
      <c r="F53"/>
    </row>
    <row r="54" spans="1:6" s="33" customFormat="1" ht="15.75">
      <c r="A54" s="163"/>
      <c r="B54" s="323">
        <v>1453129</v>
      </c>
      <c r="C54" s="116"/>
      <c r="D54" s="116"/>
      <c r="E54" s="32"/>
      <c r="F54"/>
    </row>
    <row r="55" spans="1:6" s="33" customFormat="1" ht="15.75">
      <c r="A55" s="163"/>
      <c r="B55" s="323">
        <v>1453301</v>
      </c>
      <c r="C55" s="116"/>
      <c r="D55" s="116"/>
      <c r="E55" s="32"/>
      <c r="F55"/>
    </row>
    <row r="56" spans="1:6" s="33" customFormat="1" ht="15.75">
      <c r="A56" s="163"/>
      <c r="B56" s="323">
        <v>1453401</v>
      </c>
      <c r="C56" s="116"/>
      <c r="D56" s="116"/>
      <c r="E56" s="32"/>
      <c r="F56"/>
    </row>
    <row r="57" spans="1:6" s="33" customFormat="1" ht="15.75">
      <c r="A57" s="163"/>
      <c r="B57" s="323">
        <v>1453408</v>
      </c>
      <c r="C57" s="116"/>
      <c r="D57" s="116"/>
      <c r="E57" s="32"/>
      <c r="F57"/>
    </row>
    <row r="58" spans="1:6" s="33" customFormat="1" ht="15.75">
      <c r="A58" s="163"/>
      <c r="B58" s="323">
        <v>1453552</v>
      </c>
      <c r="C58" s="116"/>
      <c r="D58" s="116"/>
      <c r="E58" s="32"/>
      <c r="F58"/>
    </row>
    <row r="59" spans="1:6" s="33" customFormat="1" ht="15.75">
      <c r="A59" s="163"/>
      <c r="B59" s="323">
        <v>1453579</v>
      </c>
      <c r="C59" s="116"/>
      <c r="D59" s="116"/>
      <c r="E59" s="32"/>
      <c r="F59"/>
    </row>
    <row r="60" spans="1:6" s="33" customFormat="1" ht="15.75">
      <c r="A60" s="163"/>
      <c r="B60" s="323">
        <v>1453586</v>
      </c>
      <c r="C60" s="116"/>
      <c r="D60" s="116"/>
      <c r="E60" s="32"/>
      <c r="F60"/>
    </row>
    <row r="61" spans="1:6" s="33" customFormat="1" ht="15.75">
      <c r="A61" s="163"/>
      <c r="B61" s="323">
        <v>1453592</v>
      </c>
      <c r="C61" s="116"/>
      <c r="D61" s="116"/>
      <c r="E61" s="32"/>
      <c r="F61"/>
    </row>
    <row r="62" spans="1:6" s="33" customFormat="1" ht="15.75">
      <c r="A62" s="163"/>
      <c r="B62" s="323" t="s">
        <v>15458</v>
      </c>
      <c r="C62" s="116"/>
      <c r="D62" s="116"/>
      <c r="E62" s="32"/>
      <c r="F62"/>
    </row>
    <row r="63" spans="1:6" s="33" customFormat="1" ht="15.75">
      <c r="A63" s="163"/>
      <c r="B63" s="323" t="s">
        <v>15459</v>
      </c>
      <c r="C63" s="116"/>
      <c r="D63" s="116"/>
      <c r="E63" s="32"/>
      <c r="F63"/>
    </row>
    <row r="64" spans="1:6" s="33" customFormat="1" ht="15.75">
      <c r="A64" s="163"/>
      <c r="B64" s="323" t="s">
        <v>15460</v>
      </c>
      <c r="C64" s="116"/>
      <c r="D64" s="116"/>
      <c r="E64" s="32"/>
      <c r="F64"/>
    </row>
    <row r="65" spans="1:6" s="33" customFormat="1" ht="15.75">
      <c r="A65" s="163"/>
      <c r="B65" s="323" t="s">
        <v>15461</v>
      </c>
      <c r="C65" s="116"/>
      <c r="D65" s="116"/>
      <c r="E65" s="32"/>
      <c r="F65"/>
    </row>
    <row r="66" spans="1:6" s="33" customFormat="1" ht="15.75">
      <c r="A66" s="163"/>
      <c r="B66" s="323" t="s">
        <v>15462</v>
      </c>
      <c r="C66" s="116"/>
      <c r="D66" s="116"/>
      <c r="E66" s="32"/>
      <c r="F66"/>
    </row>
    <row r="67" spans="1:6" s="33" customFormat="1" ht="15.75">
      <c r="A67" s="163"/>
      <c r="B67" s="323" t="s">
        <v>15463</v>
      </c>
      <c r="C67" s="116"/>
      <c r="D67" s="116"/>
      <c r="E67" s="32"/>
      <c r="F67"/>
    </row>
    <row r="68" spans="1:6" s="33" customFormat="1" ht="15.75">
      <c r="A68" s="163"/>
      <c r="B68" s="323" t="s">
        <v>15464</v>
      </c>
      <c r="C68" s="116"/>
      <c r="D68" s="116"/>
      <c r="E68" s="32"/>
      <c r="F68"/>
    </row>
    <row r="69" spans="1:6" s="33" customFormat="1" ht="15.75">
      <c r="A69" s="163"/>
      <c r="B69" s="323" t="s">
        <v>15465</v>
      </c>
      <c r="C69" s="116"/>
      <c r="D69" s="116"/>
      <c r="E69" s="32"/>
      <c r="F69"/>
    </row>
    <row r="70" spans="1:6" s="33" customFormat="1" ht="15.75">
      <c r="A70" s="163"/>
      <c r="B70" s="323" t="s">
        <v>15466</v>
      </c>
      <c r="C70" s="116"/>
      <c r="D70" s="116"/>
      <c r="E70" s="32"/>
      <c r="F70"/>
    </row>
    <row r="71" spans="1:6" s="33" customFormat="1" ht="15.75">
      <c r="A71" s="163"/>
      <c r="B71" s="323" t="s">
        <v>15467</v>
      </c>
      <c r="C71" s="116"/>
      <c r="D71" s="116"/>
      <c r="E71" s="32"/>
      <c r="F71"/>
    </row>
    <row r="72" spans="1:6" s="33" customFormat="1" ht="15.75">
      <c r="A72" s="163"/>
      <c r="B72" s="323" t="s">
        <v>15468</v>
      </c>
      <c r="C72" s="116"/>
      <c r="D72" s="116"/>
      <c r="E72" s="32"/>
      <c r="F72"/>
    </row>
    <row r="73" spans="1:6" s="33" customFormat="1" ht="15.75">
      <c r="A73" s="163"/>
      <c r="B73" s="323" t="s">
        <v>15469</v>
      </c>
      <c r="C73" s="116"/>
      <c r="D73" s="116"/>
      <c r="E73" s="32"/>
      <c r="F73"/>
    </row>
    <row r="74" spans="1:6" s="33" customFormat="1" ht="15.75">
      <c r="A74" s="163"/>
      <c r="B74" s="323" t="s">
        <v>15470</v>
      </c>
      <c r="C74" s="116"/>
      <c r="D74" s="116"/>
      <c r="E74" s="32"/>
      <c r="F74"/>
    </row>
    <row r="75" spans="1:6" s="33" customFormat="1" ht="15.75">
      <c r="A75" s="163"/>
      <c r="B75" s="323" t="s">
        <v>15471</v>
      </c>
      <c r="C75" s="116"/>
      <c r="D75" s="116"/>
      <c r="E75" s="32"/>
      <c r="F75"/>
    </row>
    <row r="76" spans="1:6" s="33" customFormat="1" ht="15.75">
      <c r="A76" s="163"/>
      <c r="B76" s="323" t="s">
        <v>15472</v>
      </c>
      <c r="C76" s="116"/>
      <c r="D76" s="116"/>
      <c r="E76" s="32"/>
      <c r="F76"/>
    </row>
    <row r="77" spans="1:6" s="33" customFormat="1" ht="15.75">
      <c r="A77" s="163"/>
      <c r="B77" s="323" t="s">
        <v>15473</v>
      </c>
      <c r="C77" s="116"/>
      <c r="D77" s="116"/>
      <c r="E77" s="32"/>
      <c r="F77"/>
    </row>
    <row r="78" spans="1:6" s="33" customFormat="1" ht="15.75">
      <c r="A78" s="163"/>
      <c r="B78" s="323" t="s">
        <v>15474</v>
      </c>
      <c r="C78" s="116"/>
      <c r="D78" s="116"/>
      <c r="E78" s="32"/>
      <c r="F78"/>
    </row>
    <row r="79" spans="1:6" s="33" customFormat="1" ht="15.75">
      <c r="A79" s="163"/>
      <c r="B79" s="323" t="s">
        <v>15475</v>
      </c>
      <c r="C79" s="116"/>
      <c r="D79" s="116"/>
      <c r="E79" s="32"/>
      <c r="F79"/>
    </row>
    <row r="80" spans="1:6" s="33" customFormat="1" ht="15.75">
      <c r="A80" s="163"/>
      <c r="B80" s="323" t="s">
        <v>15476</v>
      </c>
      <c r="C80" s="116"/>
      <c r="D80" s="116"/>
      <c r="E80" s="32"/>
      <c r="F80"/>
    </row>
    <row r="81" spans="1:6" s="33" customFormat="1" ht="15.75">
      <c r="A81" s="163"/>
      <c r="B81" s="323" t="s">
        <v>15477</v>
      </c>
      <c r="C81" s="116"/>
      <c r="D81" s="116"/>
      <c r="E81" s="32"/>
      <c r="F81"/>
    </row>
    <row r="82" spans="1:6" s="33" customFormat="1" ht="15.75">
      <c r="A82" s="163"/>
      <c r="B82" s="323" t="s">
        <v>15478</v>
      </c>
      <c r="C82" s="116"/>
      <c r="D82" s="116"/>
      <c r="E82" s="32"/>
      <c r="F82"/>
    </row>
    <row r="83" spans="1:6" s="33" customFormat="1" ht="15.75">
      <c r="A83" s="163"/>
      <c r="B83" s="323" t="s">
        <v>15479</v>
      </c>
      <c r="C83" s="116"/>
      <c r="D83" s="116"/>
      <c r="E83" s="32"/>
      <c r="F83"/>
    </row>
    <row r="84" spans="1:6" s="33" customFormat="1" ht="15.75">
      <c r="A84" s="163"/>
      <c r="B84" s="323" t="s">
        <v>15480</v>
      </c>
      <c r="C84" s="116"/>
      <c r="D84" s="116"/>
      <c r="E84" s="32"/>
      <c r="F84"/>
    </row>
    <row r="85" spans="1:6" s="33" customFormat="1" ht="15.75">
      <c r="A85" s="163"/>
      <c r="B85" s="323" t="s">
        <v>15481</v>
      </c>
      <c r="C85" s="116"/>
      <c r="D85" s="116"/>
      <c r="E85" s="32"/>
      <c r="F85"/>
    </row>
    <row r="86" spans="1:6" s="33" customFormat="1" ht="15.75">
      <c r="A86" s="163"/>
      <c r="B86" s="323" t="s">
        <v>15482</v>
      </c>
      <c r="C86" s="116"/>
      <c r="D86" s="116"/>
      <c r="E86" s="32"/>
      <c r="F86"/>
    </row>
    <row r="87" spans="1:6" s="33" customFormat="1" ht="15.75">
      <c r="A87" s="163"/>
      <c r="B87" s="323" t="s">
        <v>15483</v>
      </c>
      <c r="C87" s="116"/>
      <c r="D87" s="116"/>
      <c r="E87" s="32"/>
      <c r="F87"/>
    </row>
    <row r="88" spans="1:6" s="33" customFormat="1" ht="15.75">
      <c r="A88" s="163"/>
      <c r="B88" s="323" t="s">
        <v>15484</v>
      </c>
      <c r="C88" s="116"/>
      <c r="D88" s="116"/>
      <c r="E88" s="32"/>
      <c r="F88"/>
    </row>
    <row r="89" spans="1:6" s="33" customFormat="1" ht="15.75">
      <c r="A89" s="163"/>
      <c r="B89" s="323" t="s">
        <v>15485</v>
      </c>
      <c r="C89" s="116"/>
      <c r="D89" s="116"/>
      <c r="E89" s="32"/>
      <c r="F89"/>
    </row>
    <row r="90" spans="1:6" s="33" customFormat="1" ht="15.75">
      <c r="A90" s="163"/>
      <c r="B90" s="323" t="s">
        <v>15486</v>
      </c>
      <c r="C90" s="116"/>
      <c r="D90" s="116"/>
      <c r="E90" s="32"/>
      <c r="F90"/>
    </row>
    <row r="91" spans="1:6" s="33" customFormat="1" ht="15.75">
      <c r="A91" s="163"/>
      <c r="B91" s="323" t="s">
        <v>15487</v>
      </c>
      <c r="C91" s="116"/>
      <c r="D91" s="116"/>
      <c r="E91" s="32"/>
      <c r="F91"/>
    </row>
    <row r="92" spans="1:6" s="33" customFormat="1" ht="15.75">
      <c r="A92" s="163"/>
      <c r="B92" s="323" t="s">
        <v>15488</v>
      </c>
      <c r="C92" s="116"/>
      <c r="D92" s="116"/>
      <c r="E92" s="32"/>
      <c r="F92"/>
    </row>
    <row r="93" spans="1:6" s="33" customFormat="1" ht="15.75">
      <c r="A93" s="163"/>
      <c r="B93" s="323" t="s">
        <v>15489</v>
      </c>
      <c r="C93" s="116"/>
      <c r="D93" s="116"/>
      <c r="E93" s="32"/>
      <c r="F93"/>
    </row>
    <row r="94" spans="1:6" s="33" customFormat="1" ht="15.75">
      <c r="A94" s="163"/>
      <c r="B94" s="323" t="s">
        <v>15490</v>
      </c>
      <c r="C94" s="116"/>
      <c r="D94" s="116"/>
      <c r="E94" s="32"/>
      <c r="F94"/>
    </row>
    <row r="95" spans="1:6" s="33" customFormat="1" ht="15.75">
      <c r="A95" s="163"/>
      <c r="B95" s="323" t="s">
        <v>15491</v>
      </c>
      <c r="C95" s="116"/>
      <c r="D95" s="116"/>
      <c r="E95" s="32"/>
      <c r="F95"/>
    </row>
    <row r="96" spans="1:6" s="33" customFormat="1" ht="15.75">
      <c r="A96" s="163"/>
      <c r="B96" s="323" t="s">
        <v>15492</v>
      </c>
      <c r="C96" s="116"/>
      <c r="D96" s="116"/>
      <c r="E96" s="32"/>
      <c r="F96"/>
    </row>
    <row r="97" spans="1:6" s="33" customFormat="1" ht="15.75">
      <c r="A97" s="163"/>
      <c r="B97" s="323" t="s">
        <v>15493</v>
      </c>
      <c r="C97" s="116"/>
      <c r="D97" s="116"/>
      <c r="E97" s="32"/>
      <c r="F97"/>
    </row>
    <row r="98" spans="1:6" s="33" customFormat="1" ht="15.75">
      <c r="A98" s="163"/>
      <c r="B98" s="323" t="s">
        <v>15494</v>
      </c>
      <c r="C98" s="116"/>
      <c r="D98" s="116"/>
      <c r="E98" s="32"/>
      <c r="F98"/>
    </row>
    <row r="99" spans="1:6" s="33" customFormat="1" ht="15.75">
      <c r="A99" s="163"/>
      <c r="B99" s="323" t="s">
        <v>15495</v>
      </c>
      <c r="C99" s="116"/>
      <c r="D99" s="116"/>
      <c r="E99" s="32"/>
      <c r="F99"/>
    </row>
    <row r="100" spans="1:6" s="33" customFormat="1" ht="15.75">
      <c r="A100" s="163"/>
      <c r="B100" s="323" t="s">
        <v>15496</v>
      </c>
      <c r="C100" s="116"/>
      <c r="D100" s="116"/>
      <c r="E100" s="32"/>
      <c r="F100"/>
    </row>
    <row r="101" spans="1:6" s="33" customFormat="1" ht="15.75">
      <c r="A101" s="163"/>
      <c r="B101" s="323" t="s">
        <v>15497</v>
      </c>
      <c r="C101" s="116"/>
      <c r="D101" s="116"/>
      <c r="E101" s="32"/>
      <c r="F101"/>
    </row>
    <row r="102" spans="1:6" s="33" customFormat="1" ht="15.75">
      <c r="A102" s="163"/>
      <c r="B102" s="323" t="s">
        <v>15498</v>
      </c>
      <c r="C102" s="116"/>
      <c r="D102" s="116"/>
      <c r="E102" s="32"/>
      <c r="F102"/>
    </row>
    <row r="103" spans="1:6" s="33" customFormat="1" ht="15.75">
      <c r="A103" s="163"/>
      <c r="B103" s="323" t="s">
        <v>15499</v>
      </c>
      <c r="C103" s="116"/>
      <c r="D103" s="116"/>
      <c r="E103" s="32"/>
      <c r="F103"/>
    </row>
    <row r="104" spans="1:6" s="33" customFormat="1" ht="15.75">
      <c r="A104" s="163"/>
      <c r="B104" s="323" t="s">
        <v>15500</v>
      </c>
      <c r="C104" s="116"/>
      <c r="D104" s="116"/>
      <c r="E104" s="32"/>
      <c r="F104"/>
    </row>
    <row r="105" spans="1:6" s="33" customFormat="1" ht="15.75">
      <c r="A105" s="163"/>
      <c r="B105" s="323" t="s">
        <v>15501</v>
      </c>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2018-03-14T17:00:30Z</cp:lastPrinted>
  <dcterms:created xsi:type="dcterms:W3CDTF">2010-06-21T21:00:23Z</dcterms:created>
  <dcterms:modified xsi:type="dcterms:W3CDTF">2018-03-14T17:01:19Z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