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029"/>
  <workbookPr showInkAnnotation="0" codeName="ThisWorkbook" autoCompressPictures="0"/>
  <mc:AlternateContent xmlns:mc="http://schemas.openxmlformats.org/markup-compatibility/2006">
    <mc:Choice Requires="x15">
      <x15ac:absPath xmlns:x15ac="http://schemas.microsoft.com/office/spreadsheetml/2010/11/ac" url="Y:\my documents\Conflict\2017 Conflict Project\Vendors CMRTs\"/>
    </mc:Choice>
  </mc:AlternateContent>
  <xr:revisionPtr revIDLastSave="0" documentId="8_{2DDF18FD-B6CC-4EDE-8398-B5B2CC5BE86B}" xr6:coauthVersionLast="28" xr6:coauthVersionMax="28" xr10:uidLastSave="{00000000-0000-0000-0000-000000000000}"/>
  <workbookProtection workbookPassword="E985" lockStructure="1"/>
  <bookViews>
    <workbookView xWindow="0" yWindow="0" windowWidth="20610" windowHeight="11640" tabRatio="792" activeTab="5"/>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71027" fullCalcOnLoad="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D11" i="4"/>
  <c r="B4" i="10"/>
  <c r="G4" i="10" s="1"/>
  <c r="H4" i="10" s="1"/>
  <c r="B5" i="10"/>
  <c r="B15" i="10"/>
  <c r="G15" i="10"/>
  <c r="H15" i="10"/>
  <c r="D15" i="10"/>
  <c r="B16" i="10"/>
  <c r="B17" i="10"/>
  <c r="G17" i="10"/>
  <c r="H17" i="10"/>
  <c r="D17" i="10"/>
  <c r="B18" i="10"/>
  <c r="G18" i="10"/>
  <c r="H18" i="10"/>
  <c r="D18" i="10"/>
  <c r="K62" i="10"/>
  <c r="H62" i="10"/>
  <c r="D62" i="10"/>
  <c r="K63" i="10"/>
  <c r="H63" i="10"/>
  <c r="D63" i="10"/>
  <c r="K64" i="10"/>
  <c r="H64" i="10"/>
  <c r="D64" i="10"/>
  <c r="K65" i="10"/>
  <c r="H65" i="10"/>
  <c r="D65" i="10"/>
  <c r="J44" i="14"/>
  <c r="J429" i="14"/>
  <c r="J265" i="14"/>
  <c r="J257" i="14"/>
  <c r="J373" i="14"/>
  <c r="A294" i="13"/>
  <c r="A295" i="13"/>
  <c r="A296" i="13"/>
  <c r="A297" i="13"/>
  <c r="J431" i="14"/>
  <c r="A237" i="13"/>
  <c r="A236" i="13"/>
  <c r="A235" i="13"/>
  <c r="G65" i="10"/>
  <c r="G64" i="10"/>
  <c r="G63" i="10"/>
  <c r="A136" i="13"/>
  <c r="A135" i="13"/>
  <c r="A134" i="13"/>
  <c r="J425" i="14"/>
  <c r="J306" i="14"/>
  <c r="J213" i="14"/>
  <c r="J35" i="14"/>
  <c r="J448" i="14"/>
  <c r="J444" i="14"/>
  <c r="J443" i="14"/>
  <c r="J442" i="14"/>
  <c r="J335" i="14"/>
  <c r="J299" i="14"/>
  <c r="J212" i="14"/>
  <c r="J283" i="14"/>
  <c r="J210" i="14"/>
  <c r="J209" i="14"/>
  <c r="J282" i="14"/>
  <c r="J515" i="14"/>
  <c r="J503" i="14"/>
  <c r="J514" i="14"/>
  <c r="J513" i="14"/>
  <c r="J512" i="14"/>
  <c r="J511" i="14"/>
  <c r="J510" i="14"/>
  <c r="J509" i="14"/>
  <c r="J508" i="14"/>
  <c r="J507" i="14"/>
  <c r="J206" i="14"/>
  <c r="J438" i="14"/>
  <c r="J437" i="14"/>
  <c r="J205" i="14"/>
  <c r="J192" i="14"/>
  <c r="J145" i="14"/>
  <c r="J144" i="14"/>
  <c r="J8" i="14"/>
  <c r="J7" i="14"/>
  <c r="J436" i="14"/>
  <c r="J506" i="14"/>
  <c r="J204" i="14"/>
  <c r="J203" i="14"/>
  <c r="J202" i="14"/>
  <c r="J201" i="14"/>
  <c r="J200" i="14"/>
  <c r="J281" i="14"/>
  <c r="J280" i="14"/>
  <c r="J433" i="14"/>
  <c r="J279" i="14"/>
  <c r="J198" i="14"/>
  <c r="J197" i="14"/>
  <c r="J196" i="14"/>
  <c r="J195" i="14"/>
  <c r="J16" i="14"/>
  <c r="J194" i="14"/>
  <c r="J193" i="14"/>
  <c r="J168" i="14"/>
  <c r="J164" i="14"/>
  <c r="J104" i="14"/>
  <c r="J61" i="14"/>
  <c r="J38" i="14"/>
  <c r="J428" i="14"/>
  <c r="J427" i="14"/>
  <c r="J278" i="14"/>
  <c r="J505" i="14"/>
  <c r="J190" i="14"/>
  <c r="J189" i="14"/>
  <c r="J187" i="14"/>
  <c r="J186" i="14"/>
  <c r="J185" i="14"/>
  <c r="J184" i="14"/>
  <c r="J183" i="14"/>
  <c r="J188" i="14"/>
  <c r="J171" i="14"/>
  <c r="J169" i="14"/>
  <c r="J277" i="14"/>
  <c r="J182" i="14"/>
  <c r="J199" i="14"/>
  <c r="J181" i="14"/>
  <c r="J180" i="14"/>
  <c r="J173" i="14"/>
  <c r="J113" i="14"/>
  <c r="J179" i="14"/>
  <c r="J504" i="14"/>
  <c r="J276" i="14"/>
  <c r="J275" i="14"/>
  <c r="J274" i="14"/>
  <c r="J177" i="14"/>
  <c r="J426" i="14"/>
  <c r="J175" i="14"/>
  <c r="J174" i="14"/>
  <c r="J5" i="14"/>
  <c r="S5" i="16"/>
  <c r="J172" i="14"/>
  <c r="J170" i="14"/>
  <c r="J219" i="14"/>
  <c r="J218" i="14"/>
  <c r="J217" i="14"/>
  <c r="J215" i="14"/>
  <c r="J214" i="14"/>
  <c r="J167" i="14"/>
  <c r="J166" i="14"/>
  <c r="J165" i="14"/>
  <c r="J163" i="14"/>
  <c r="J162" i="14"/>
  <c r="J160" i="14"/>
  <c r="J159" i="14"/>
  <c r="J502" i="14"/>
  <c r="J158" i="14"/>
  <c r="J161" i="14"/>
  <c r="J157" i="14"/>
  <c r="J156" i="14"/>
  <c r="J155" i="14"/>
  <c r="J154" i="14"/>
  <c r="J424" i="14"/>
  <c r="J153" i="14"/>
  <c r="J273" i="14"/>
  <c r="J272" i="14"/>
  <c r="J271" i="14"/>
  <c r="J423" i="14"/>
  <c r="J270" i="14"/>
  <c r="J150" i="14"/>
  <c r="J269" i="14"/>
  <c r="J149" i="14"/>
  <c r="J422" i="14"/>
  <c r="J421" i="14"/>
  <c r="J420" i="14"/>
  <c r="J419" i="14"/>
  <c r="J434" i="14"/>
  <c r="J417" i="14"/>
  <c r="J416" i="14"/>
  <c r="J414" i="14"/>
  <c r="J363" i="14"/>
  <c r="J349" i="14"/>
  <c r="J435" i="14"/>
  <c r="J415" i="14"/>
  <c r="J413" i="14"/>
  <c r="J356" i="14"/>
  <c r="J412" i="14"/>
  <c r="J411" i="14"/>
  <c r="J410" i="14"/>
  <c r="J409" i="14"/>
  <c r="J408" i="14"/>
  <c r="J407" i="14"/>
  <c r="J298" i="14"/>
  <c r="J418" i="14"/>
  <c r="J405" i="14"/>
  <c r="J404" i="14"/>
  <c r="J403" i="14"/>
  <c r="J402" i="14"/>
  <c r="J401" i="14"/>
  <c r="J400" i="14"/>
  <c r="J317" i="14"/>
  <c r="J399" i="14"/>
  <c r="J396" i="14"/>
  <c r="J395" i="14"/>
  <c r="J394" i="14"/>
  <c r="J393" i="14"/>
  <c r="J398" i="14"/>
  <c r="J397" i="14"/>
  <c r="J350" i="14"/>
  <c r="J297" i="14"/>
  <c r="J391" i="14"/>
  <c r="J296" i="14"/>
  <c r="J390" i="14"/>
  <c r="J389" i="14"/>
  <c r="J388" i="14"/>
  <c r="J387" i="14"/>
  <c r="J386" i="14"/>
  <c r="J385" i="14"/>
  <c r="J384" i="14"/>
  <c r="J383" i="14"/>
  <c r="J382" i="14"/>
  <c r="J318" i="14"/>
  <c r="J148" i="14"/>
  <c r="J381" i="14"/>
  <c r="J146" i="14"/>
  <c r="J501" i="14"/>
  <c r="J268" i="14"/>
  <c r="J267" i="14"/>
  <c r="J380" i="14"/>
  <c r="J500" i="14"/>
  <c r="J143" i="14"/>
  <c r="J147" i="14"/>
  <c r="J141" i="14"/>
  <c r="J378" i="14"/>
  <c r="J377" i="14"/>
  <c r="J139" i="14"/>
  <c r="J57" i="14"/>
  <c r="J136" i="14"/>
  <c r="J137" i="14"/>
  <c r="J138" i="14"/>
  <c r="J135" i="14"/>
  <c r="J133" i="14"/>
  <c r="J376" i="14"/>
  <c r="J375" i="14"/>
  <c r="J499" i="14"/>
  <c r="J266" i="14"/>
  <c r="J131" i="14"/>
  <c r="J498" i="14"/>
  <c r="J374" i="14"/>
  <c r="J130" i="14"/>
  <c r="J352" i="14"/>
  <c r="J129" i="14"/>
  <c r="J128" i="14"/>
  <c r="J127" i="14"/>
  <c r="J497" i="14"/>
  <c r="J126" i="14"/>
  <c r="J125" i="14"/>
  <c r="J124" i="14"/>
  <c r="J264" i="14"/>
  <c r="J370" i="14"/>
  <c r="J123" i="14"/>
  <c r="J369" i="14"/>
  <c r="J334" i="14"/>
  <c r="J432" i="14"/>
  <c r="J368" i="14"/>
  <c r="J263" i="14"/>
  <c r="J122" i="14"/>
  <c r="J121" i="14"/>
  <c r="J120" i="14"/>
  <c r="J119" i="14"/>
  <c r="J115" i="14"/>
  <c r="J117" i="14"/>
  <c r="J116" i="14"/>
  <c r="J262" i="14"/>
  <c r="J261" i="14"/>
  <c r="J367" i="14"/>
  <c r="J366" i="14"/>
  <c r="J364" i="14"/>
  <c r="J362" i="14"/>
  <c r="J114" i="14"/>
  <c r="J112" i="14"/>
  <c r="J207" i="14"/>
  <c r="J111" i="14"/>
  <c r="J496" i="14"/>
  <c r="J371" i="14"/>
  <c r="J361" i="14"/>
  <c r="J360" i="14"/>
  <c r="J110" i="14"/>
  <c r="J109" i="14"/>
  <c r="J108" i="14"/>
  <c r="J151" i="14"/>
  <c r="J107" i="14"/>
  <c r="J260" i="14"/>
  <c r="J358" i="14"/>
  <c r="J357" i="14"/>
  <c r="J106" i="14"/>
  <c r="J105" i="14"/>
  <c r="J102" i="14"/>
  <c r="J101" i="14"/>
  <c r="J100" i="14"/>
  <c r="J99" i="14"/>
  <c r="J97" i="14"/>
  <c r="J96" i="14"/>
  <c r="J259" i="14"/>
  <c r="J98" i="14"/>
  <c r="J95" i="14"/>
  <c r="J94" i="14"/>
  <c r="J495" i="14"/>
  <c r="J458" i="14"/>
  <c r="J457" i="14"/>
  <c r="J494" i="14"/>
  <c r="J93" i="14"/>
  <c r="J92" i="14"/>
  <c r="J91" i="14"/>
  <c r="J142" i="14"/>
  <c r="J90" i="14"/>
  <c r="J89" i="14"/>
  <c r="J88" i="14"/>
  <c r="J256" i="14"/>
  <c r="J255" i="14"/>
  <c r="J254" i="14"/>
  <c r="J493" i="14"/>
  <c r="J492" i="14"/>
  <c r="J491" i="14"/>
  <c r="J488" i="14"/>
  <c r="J487" i="14"/>
  <c r="J351" i="14"/>
  <c r="J302" i="14"/>
  <c r="J252" i="14"/>
  <c r="J485" i="14"/>
  <c r="J83" i="14"/>
  <c r="J82" i="14"/>
  <c r="J484" i="14"/>
  <c r="J483" i="14"/>
  <c r="J81" i="14"/>
  <c r="J80" i="14"/>
  <c r="J79" i="14"/>
  <c r="J78" i="14"/>
  <c r="J482" i="14"/>
  <c r="J77" i="14"/>
  <c r="J481" i="14"/>
  <c r="J480" i="14"/>
  <c r="J479" i="14"/>
  <c r="J477" i="14"/>
  <c r="J478" i="14"/>
  <c r="J74" i="14"/>
  <c r="J76" i="14"/>
  <c r="J75" i="14"/>
  <c r="J353" i="14"/>
  <c r="J348" i="14"/>
  <c r="J347" i="14"/>
  <c r="J251" i="14"/>
  <c r="J250" i="14"/>
  <c r="J73" i="14"/>
  <c r="J72" i="14"/>
  <c r="J249" i="14"/>
  <c r="J68" i="14"/>
  <c r="J67" i="14"/>
  <c r="J476" i="14"/>
  <c r="J248" i="14"/>
  <c r="J247" i="14"/>
  <c r="J246" i="14"/>
  <c r="J245" i="14"/>
  <c r="J244" i="14"/>
  <c r="J243" i="14"/>
  <c r="J475" i="14"/>
  <c r="J242" i="14"/>
  <c r="J211" i="14"/>
  <c r="J66" i="14"/>
  <c r="J241" i="14"/>
  <c r="J345" i="14"/>
  <c r="J240" i="14"/>
  <c r="J474" i="14"/>
  <c r="J65" i="14"/>
  <c r="J64" i="14"/>
  <c r="J191" i="14"/>
  <c r="J63" i="14"/>
  <c r="J62" i="14"/>
  <c r="J473" i="14"/>
  <c r="J472" i="14"/>
  <c r="J239" i="14"/>
  <c r="J238" i="14"/>
  <c r="J445" i="14"/>
  <c r="J341" i="14"/>
  <c r="J340" i="14"/>
  <c r="J441" i="14"/>
  <c r="J430" i="14"/>
  <c r="J339" i="14"/>
  <c r="J338" i="14"/>
  <c r="J355" i="14"/>
  <c r="J354" i="14"/>
  <c r="J337" i="14"/>
  <c r="J336" i="14"/>
  <c r="J60" i="14"/>
  <c r="J471" i="14"/>
  <c r="J470" i="14"/>
  <c r="J469" i="14"/>
  <c r="J490" i="14"/>
  <c r="J489" i="14"/>
  <c r="J467" i="14"/>
  <c r="J461" i="14"/>
  <c r="J466" i="14"/>
  <c r="J465" i="14"/>
  <c r="J237" i="14"/>
  <c r="J56" i="14"/>
  <c r="J333" i="14"/>
  <c r="J332" i="14"/>
  <c r="J55" i="14"/>
  <c r="J236" i="14"/>
  <c r="J235" i="14"/>
  <c r="J234" i="14"/>
  <c r="J331" i="14"/>
  <c r="J54" i="14"/>
  <c r="J330" i="14"/>
  <c r="J328" i="14"/>
  <c r="J327" i="14"/>
  <c r="J326" i="14"/>
  <c r="J140" i="14"/>
  <c r="J134" i="14"/>
  <c r="J53" i="14"/>
  <c r="J325" i="14"/>
  <c r="J52" i="14"/>
  <c r="J233" i="14"/>
  <c r="J284" i="14"/>
  <c r="J232" i="14"/>
  <c r="J231" i="14"/>
  <c r="J51" i="14"/>
  <c r="J46" i="14"/>
  <c r="J43" i="14"/>
  <c r="J324" i="14"/>
  <c r="J323" i="14"/>
  <c r="J50" i="14"/>
  <c r="J49" i="14"/>
  <c r="J48" i="14"/>
  <c r="J47" i="14"/>
  <c r="J45" i="14"/>
  <c r="J464" i="14"/>
  <c r="J463" i="14"/>
  <c r="J42" i="14"/>
  <c r="J41" i="14"/>
  <c r="J40" i="14"/>
  <c r="J230" i="14"/>
  <c r="J322" i="14"/>
  <c r="J321" i="14"/>
  <c r="J320" i="14"/>
  <c r="J319" i="14"/>
  <c r="J316" i="14"/>
  <c r="J314" i="14"/>
  <c r="J313" i="14"/>
  <c r="J312" i="14"/>
  <c r="J229" i="14"/>
  <c r="J379" i="14"/>
  <c r="J344" i="14"/>
  <c r="J307" i="14"/>
  <c r="J39" i="14"/>
  <c r="J516" i="14"/>
  <c r="J462" i="14"/>
  <c r="J439" i="14"/>
  <c r="J365" i="14"/>
  <c r="J359" i="14"/>
  <c r="J343" i="14"/>
  <c r="J342" i="14"/>
  <c r="J304" i="14"/>
  <c r="J303" i="14"/>
  <c r="J36" i="14"/>
  <c r="J301" i="14"/>
  <c r="J300" i="14"/>
  <c r="J460" i="14"/>
  <c r="J228" i="14"/>
  <c r="J227" i="14"/>
  <c r="J33" i="14"/>
  <c r="J32" i="14"/>
  <c r="J31" i="14"/>
  <c r="J103" i="14"/>
  <c r="J30" i="14"/>
  <c r="J29" i="14"/>
  <c r="J28" i="14"/>
  <c r="J34" i="14"/>
  <c r="J26" i="14"/>
  <c r="J226" i="14"/>
  <c r="J132" i="14"/>
  <c r="J25" i="14"/>
  <c r="J24" i="14"/>
  <c r="J23" i="14"/>
  <c r="J456" i="14"/>
  <c r="J22" i="14"/>
  <c r="J86" i="14"/>
  <c r="J85" i="14"/>
  <c r="J21" i="14"/>
  <c r="J87" i="14"/>
  <c r="J84" i="14"/>
  <c r="J20" i="14"/>
  <c r="J19" i="14"/>
  <c r="J14" i="14"/>
  <c r="J18" i="14"/>
  <c r="J15" i="14"/>
  <c r="J295" i="14"/>
  <c r="J294" i="14"/>
  <c r="J310" i="14"/>
  <c r="J309" i="14"/>
  <c r="J292" i="14"/>
  <c r="J291" i="14"/>
  <c r="J290" i="14"/>
  <c r="J289" i="14"/>
  <c r="J13" i="14"/>
  <c r="J12" i="14"/>
  <c r="J11" i="14"/>
  <c r="J10" i="14"/>
  <c r="S42" i="16"/>
  <c r="I42" i="16"/>
  <c r="J9" i="14"/>
  <c r="J6" i="14"/>
  <c r="J452" i="14"/>
  <c r="J455" i="14"/>
  <c r="J454" i="14"/>
  <c r="J453" i="14"/>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18" i="16"/>
  <c r="S28" i="16"/>
  <c r="S39" i="16"/>
  <c r="S49" i="16"/>
  <c r="D49" i="16"/>
  <c r="S59" i="16"/>
  <c r="S74" i="16"/>
  <c r="E74" i="16"/>
  <c r="S82" i="16"/>
  <c r="F82" i="16"/>
  <c r="S89" i="16"/>
  <c r="S98" i="16"/>
  <c r="J98" i="16"/>
  <c r="S106" i="16"/>
  <c r="I106" i="16"/>
  <c r="S112" i="16"/>
  <c r="I112" i="16"/>
  <c r="S139" i="16"/>
  <c r="F139" i="16"/>
  <c r="S146" i="16"/>
  <c r="S154" i="16"/>
  <c r="G154" i="16"/>
  <c r="S176" i="16"/>
  <c r="G176" i="16"/>
  <c r="S190" i="16"/>
  <c r="D190" i="16"/>
  <c r="S197" i="16"/>
  <c r="S204" i="16"/>
  <c r="S218" i="16"/>
  <c r="S223" i="16"/>
  <c r="I223" i="16"/>
  <c r="S228" i="16"/>
  <c r="S239" i="16"/>
  <c r="D239" i="16"/>
  <c r="S244" i="16"/>
  <c r="G244" i="16"/>
  <c r="S257" i="16"/>
  <c r="S267" i="16"/>
  <c r="J267" i="16"/>
  <c r="S270" i="16"/>
  <c r="S278" i="16"/>
  <c r="S281" i="16"/>
  <c r="S288" i="16"/>
  <c r="F288" i="16"/>
  <c r="S292" i="16"/>
  <c r="S295" i="16"/>
  <c r="E295" i="16"/>
  <c r="S297" i="16"/>
  <c r="J297" i="16"/>
  <c r="S299" i="16"/>
  <c r="E299" i="16"/>
  <c r="S301" i="16"/>
  <c r="E301" i="16"/>
  <c r="S304" i="16"/>
  <c r="G304" i="16"/>
  <c r="S315" i="16"/>
  <c r="H315" i="16"/>
  <c r="S317" i="16"/>
  <c r="G317" i="16"/>
  <c r="S320" i="16"/>
  <c r="J320" i="16"/>
  <c r="S321" i="16"/>
  <c r="H321" i="16"/>
  <c r="S322" i="16"/>
  <c r="S323" i="16"/>
  <c r="H323" i="16"/>
  <c r="S324" i="16"/>
  <c r="S325" i="16"/>
  <c r="S326" i="16"/>
  <c r="S327" i="16"/>
  <c r="S328" i="16"/>
  <c r="G328" i="16"/>
  <c r="S329" i="16"/>
  <c r="S330" i="16"/>
  <c r="S331" i="16"/>
  <c r="F331" i="16"/>
  <c r="S332" i="16"/>
  <c r="D332" i="16"/>
  <c r="S333" i="16"/>
  <c r="S334" i="16"/>
  <c r="J334" i="16"/>
  <c r="S335" i="16"/>
  <c r="S336" i="16"/>
  <c r="D336" i="16"/>
  <c r="S337" i="16"/>
  <c r="F337" i="16"/>
  <c r="S338" i="16"/>
  <c r="S339" i="16"/>
  <c r="D339" i="16"/>
  <c r="S340" i="16"/>
  <c r="E340" i="16"/>
  <c r="S341" i="16"/>
  <c r="S342" i="16"/>
  <c r="E342" i="16"/>
  <c r="S343" i="16"/>
  <c r="S344" i="16"/>
  <c r="S345" i="16"/>
  <c r="S346" i="16"/>
  <c r="S347" i="16"/>
  <c r="E347" i="16"/>
  <c r="S348" i="16"/>
  <c r="E348" i="16"/>
  <c r="S349" i="16"/>
  <c r="S350" i="16"/>
  <c r="S351" i="16"/>
  <c r="D351" i="16"/>
  <c r="S352" i="16"/>
  <c r="S353" i="16"/>
  <c r="S354" i="16"/>
  <c r="H354" i="16"/>
  <c r="S355" i="16"/>
  <c r="F355" i="16"/>
  <c r="S356" i="16"/>
  <c r="H356" i="16"/>
  <c r="S357" i="16"/>
  <c r="G357" i="16"/>
  <c r="S358" i="16"/>
  <c r="E358" i="16"/>
  <c r="S359" i="16"/>
  <c r="S360" i="16"/>
  <c r="G360" i="16"/>
  <c r="S361" i="16"/>
  <c r="J361" i="16"/>
  <c r="S362" i="16"/>
  <c r="S363" i="16"/>
  <c r="E363" i="16"/>
  <c r="S364" i="16"/>
  <c r="H364" i="16"/>
  <c r="S365" i="16"/>
  <c r="D365" i="16"/>
  <c r="S366" i="16"/>
  <c r="G366" i="16"/>
  <c r="S367" i="16"/>
  <c r="D367" i="16"/>
  <c r="S368" i="16"/>
  <c r="S369" i="16"/>
  <c r="F369" i="16"/>
  <c r="S370" i="16"/>
  <c r="S371" i="16"/>
  <c r="S372" i="16"/>
  <c r="S373" i="16"/>
  <c r="S374" i="16"/>
  <c r="S375" i="16"/>
  <c r="I375" i="16"/>
  <c r="S376" i="16"/>
  <c r="D376" i="16"/>
  <c r="S377" i="16"/>
  <c r="S378" i="16"/>
  <c r="E378" i="16"/>
  <c r="S379" i="16"/>
  <c r="J379" i="16"/>
  <c r="S380" i="16"/>
  <c r="F380" i="16"/>
  <c r="S381" i="16"/>
  <c r="I381" i="16"/>
  <c r="S382" i="16"/>
  <c r="S383" i="16"/>
  <c r="J383" i="16"/>
  <c r="S384" i="16"/>
  <c r="S385" i="16"/>
  <c r="S386" i="16"/>
  <c r="S387" i="16"/>
  <c r="H387" i="16"/>
  <c r="S388" i="16"/>
  <c r="S389" i="16"/>
  <c r="S390" i="16"/>
  <c r="F390" i="16"/>
  <c r="S391" i="16"/>
  <c r="S392" i="16"/>
  <c r="I392" i="16"/>
  <c r="S393" i="16"/>
  <c r="S394" i="16"/>
  <c r="D394" i="16"/>
  <c r="S395" i="16"/>
  <c r="I395" i="16"/>
  <c r="S396" i="16"/>
  <c r="S397" i="16"/>
  <c r="S398" i="16"/>
  <c r="H398" i="16"/>
  <c r="S399" i="16"/>
  <c r="G399" i="16"/>
  <c r="S400" i="16"/>
  <c r="G400" i="16"/>
  <c r="S401" i="16"/>
  <c r="S402" i="16"/>
  <c r="H402" i="16"/>
  <c r="S403" i="16"/>
  <c r="J403" i="16"/>
  <c r="S404" i="16"/>
  <c r="D404" i="16"/>
  <c r="S405" i="16"/>
  <c r="D405" i="16"/>
  <c r="S406" i="16"/>
  <c r="S407" i="16"/>
  <c r="G407" i="16"/>
  <c r="S408" i="16"/>
  <c r="S409" i="16"/>
  <c r="F409" i="16"/>
  <c r="S410" i="16"/>
  <c r="S411" i="16"/>
  <c r="H411" i="16"/>
  <c r="S412" i="16"/>
  <c r="S413" i="16"/>
  <c r="S414" i="16"/>
  <c r="H414" i="16"/>
  <c r="S415" i="16"/>
  <c r="S416" i="16"/>
  <c r="I416" i="16"/>
  <c r="S417" i="16"/>
  <c r="J417" i="16"/>
  <c r="S418" i="16"/>
  <c r="S419" i="16"/>
  <c r="S420" i="16"/>
  <c r="S421" i="16"/>
  <c r="S422" i="16"/>
  <c r="E422" i="16"/>
  <c r="S423" i="16"/>
  <c r="I423" i="16"/>
  <c r="S424" i="16"/>
  <c r="S425" i="16"/>
  <c r="S426" i="16"/>
  <c r="S427" i="16"/>
  <c r="F427" i="16"/>
  <c r="S428" i="16"/>
  <c r="G428" i="16"/>
  <c r="S429" i="16"/>
  <c r="D429" i="16"/>
  <c r="S430" i="16"/>
  <c r="S431" i="16"/>
  <c r="E431" i="16"/>
  <c r="S432" i="16"/>
  <c r="S433" i="16"/>
  <c r="S434" i="16"/>
  <c r="G434" i="16"/>
  <c r="S435" i="16"/>
  <c r="S436" i="16"/>
  <c r="J436" i="16"/>
  <c r="S437" i="16"/>
  <c r="S438" i="16"/>
  <c r="D438" i="16"/>
  <c r="S439" i="16"/>
  <c r="H439" i="16"/>
  <c r="S440" i="16"/>
  <c r="F440" i="16"/>
  <c r="S441" i="16"/>
  <c r="S442" i="16"/>
  <c r="J442" i="16"/>
  <c r="S443" i="16"/>
  <c r="H443" i="16"/>
  <c r="S444" i="16"/>
  <c r="I444" i="16"/>
  <c r="S445" i="16"/>
  <c r="S446" i="16"/>
  <c r="F446" i="16"/>
  <c r="S447" i="16"/>
  <c r="S448" i="16"/>
  <c r="I448" i="16"/>
  <c r="S449" i="16"/>
  <c r="S450" i="16"/>
  <c r="S451" i="16"/>
  <c r="S452" i="16"/>
  <c r="S453" i="16"/>
  <c r="S454" i="16"/>
  <c r="S455" i="16"/>
  <c r="S456" i="16"/>
  <c r="S457" i="16"/>
  <c r="H457" i="16"/>
  <c r="S458" i="16"/>
  <c r="S459" i="16"/>
  <c r="S460" i="16"/>
  <c r="E460" i="16"/>
  <c r="S461" i="16"/>
  <c r="S462" i="16"/>
  <c r="H462" i="16"/>
  <c r="S463" i="16"/>
  <c r="S464" i="16"/>
  <c r="D464" i="16"/>
  <c r="S465" i="16"/>
  <c r="J465" i="16"/>
  <c r="S466" i="16"/>
  <c r="D466" i="16"/>
  <c r="S467" i="16"/>
  <c r="I467" i="16"/>
  <c r="S468" i="16"/>
  <c r="S469" i="16"/>
  <c r="S470" i="16"/>
  <c r="G470" i="16"/>
  <c r="S471" i="16"/>
  <c r="S472" i="16"/>
  <c r="H472" i="16"/>
  <c r="S473" i="16"/>
  <c r="S474" i="16"/>
  <c r="F474" i="16"/>
  <c r="S475" i="16"/>
  <c r="S476" i="16"/>
  <c r="F476" i="16"/>
  <c r="S477" i="16"/>
  <c r="S478" i="16"/>
  <c r="F478" i="16"/>
  <c r="S479" i="16"/>
  <c r="S480" i="16"/>
  <c r="S481" i="16"/>
  <c r="S482" i="16"/>
  <c r="G482" i="16"/>
  <c r="S483" i="16"/>
  <c r="S484" i="16"/>
  <c r="E484" i="16"/>
  <c r="S485" i="16"/>
  <c r="S486" i="16"/>
  <c r="S487" i="16"/>
  <c r="S488" i="16"/>
  <c r="S489" i="16"/>
  <c r="S490" i="16"/>
  <c r="S491" i="16"/>
  <c r="F491" i="16"/>
  <c r="S492" i="16"/>
  <c r="S493" i="16"/>
  <c r="S494" i="16"/>
  <c r="S495" i="16"/>
  <c r="S496" i="16"/>
  <c r="H496" i="16"/>
  <c r="S497" i="16"/>
  <c r="S498" i="16"/>
  <c r="S499" i="16"/>
  <c r="S500" i="16"/>
  <c r="D500" i="16"/>
  <c r="S501" i="16"/>
  <c r="I501" i="16"/>
  <c r="S502" i="16"/>
  <c r="I502" i="16"/>
  <c r="S503" i="16"/>
  <c r="S504" i="16"/>
  <c r="S505" i="16"/>
  <c r="E505" i="16"/>
  <c r="S506" i="16"/>
  <c r="S507" i="16"/>
  <c r="D507" i="16"/>
  <c r="S508" i="16"/>
  <c r="S509" i="16"/>
  <c r="D509" i="16"/>
  <c r="S510" i="16"/>
  <c r="F510" i="16"/>
  <c r="S511" i="16"/>
  <c r="E511" i="16"/>
  <c r="S512" i="16"/>
  <c r="G512" i="16"/>
  <c r="S513" i="16"/>
  <c r="J513" i="16"/>
  <c r="S514" i="16"/>
  <c r="J514" i="16"/>
  <c r="S515" i="16"/>
  <c r="S516" i="16"/>
  <c r="E516" i="16"/>
  <c r="S517" i="16"/>
  <c r="S518" i="16"/>
  <c r="S519" i="16"/>
  <c r="F519" i="16"/>
  <c r="S520" i="16"/>
  <c r="S521" i="16"/>
  <c r="S522" i="16"/>
  <c r="J522" i="16"/>
  <c r="S523" i="16"/>
  <c r="S524" i="16"/>
  <c r="S525" i="16"/>
  <c r="S526" i="16"/>
  <c r="I526" i="16"/>
  <c r="S527" i="16"/>
  <c r="S528" i="16"/>
  <c r="H528" i="16"/>
  <c r="S529" i="16"/>
  <c r="D529" i="16"/>
  <c r="S530" i="16"/>
  <c r="F530" i="16"/>
  <c r="S531" i="16"/>
  <c r="S532" i="16"/>
  <c r="I532" i="16"/>
  <c r="S533" i="16"/>
  <c r="S534" i="16"/>
  <c r="S535" i="16"/>
  <c r="S536" i="16"/>
  <c r="J536" i="16"/>
  <c r="S537" i="16"/>
  <c r="F537" i="16"/>
  <c r="S538" i="16"/>
  <c r="S539" i="16"/>
  <c r="S540" i="16"/>
  <c r="S541" i="16"/>
  <c r="H541" i="16"/>
  <c r="S542" i="16"/>
  <c r="S543" i="16"/>
  <c r="S544" i="16"/>
  <c r="S545" i="16"/>
  <c r="I545" i="16"/>
  <c r="S546" i="16"/>
  <c r="S547" i="16"/>
  <c r="S548" i="16"/>
  <c r="S549" i="16"/>
  <c r="S550" i="16"/>
  <c r="D550" i="16"/>
  <c r="S551" i="16"/>
  <c r="F551" i="16"/>
  <c r="S552" i="16"/>
  <c r="S553" i="16"/>
  <c r="H553" i="16"/>
  <c r="S554" i="16"/>
  <c r="E554" i="16"/>
  <c r="S555" i="16"/>
  <c r="S556" i="16"/>
  <c r="H556" i="16"/>
  <c r="S557" i="16"/>
  <c r="I557" i="16"/>
  <c r="S558" i="16"/>
  <c r="S559" i="16"/>
  <c r="E559" i="16"/>
  <c r="S560" i="16"/>
  <c r="S561" i="16"/>
  <c r="G561" i="16"/>
  <c r="S562" i="16"/>
  <c r="S563" i="16"/>
  <c r="S564" i="16"/>
  <c r="I564" i="16"/>
  <c r="S565" i="16"/>
  <c r="D565" i="16"/>
  <c r="S566" i="16"/>
  <c r="S567" i="16"/>
  <c r="G567" i="16"/>
  <c r="S568" i="16"/>
  <c r="I568" i="16"/>
  <c r="S569" i="16"/>
  <c r="S570" i="16"/>
  <c r="D570" i="16"/>
  <c r="S571" i="16"/>
  <c r="I571" i="16"/>
  <c r="S572" i="16"/>
  <c r="S573" i="16"/>
  <c r="S574" i="16"/>
  <c r="H574" i="16"/>
  <c r="S575" i="16"/>
  <c r="E575" i="16"/>
  <c r="S576" i="16"/>
  <c r="D576" i="16"/>
  <c r="S577" i="16"/>
  <c r="S578" i="16"/>
  <c r="D578" i="16"/>
  <c r="S579" i="16"/>
  <c r="S580" i="16"/>
  <c r="S581" i="16"/>
  <c r="G581" i="16"/>
  <c r="S582" i="16"/>
  <c r="H582" i="16"/>
  <c r="S583" i="16"/>
  <c r="S584" i="16"/>
  <c r="I584" i="16"/>
  <c r="S585" i="16"/>
  <c r="H585" i="16"/>
  <c r="S586" i="16"/>
  <c r="F586" i="16"/>
  <c r="S587" i="16"/>
  <c r="F587" i="16"/>
  <c r="S588" i="16"/>
  <c r="D588" i="16"/>
  <c r="S589" i="16"/>
  <c r="S590" i="16"/>
  <c r="F590" i="16"/>
  <c r="S591" i="16"/>
  <c r="S592" i="16"/>
  <c r="G592" i="16"/>
  <c r="S593" i="16"/>
  <c r="S594" i="16"/>
  <c r="E594" i="16"/>
  <c r="S595" i="16"/>
  <c r="S596" i="16"/>
  <c r="S597" i="16"/>
  <c r="I597" i="16"/>
  <c r="S598" i="16"/>
  <c r="H598" i="16"/>
  <c r="S599" i="16"/>
  <c r="S600" i="16"/>
  <c r="F600" i="16"/>
  <c r="S601" i="16"/>
  <c r="S602" i="16"/>
  <c r="S603" i="16"/>
  <c r="S604" i="16"/>
  <c r="F604" i="16"/>
  <c r="S605" i="16"/>
  <c r="S606" i="16"/>
  <c r="S607" i="16"/>
  <c r="I607" i="16"/>
  <c r="S608" i="16"/>
  <c r="S609" i="16"/>
  <c r="S610" i="16"/>
  <c r="S611" i="16"/>
  <c r="S612" i="16"/>
  <c r="S613" i="16"/>
  <c r="E613" i="16"/>
  <c r="S614" i="16"/>
  <c r="S615" i="16"/>
  <c r="S616" i="16"/>
  <c r="I616" i="16"/>
  <c r="S617" i="16"/>
  <c r="I617" i="16"/>
  <c r="S618" i="16"/>
  <c r="H618" i="16"/>
  <c r="S619" i="16"/>
  <c r="S620" i="16"/>
  <c r="F620" i="16"/>
  <c r="S621" i="16"/>
  <c r="S622" i="16"/>
  <c r="S623" i="16"/>
  <c r="S624" i="16"/>
  <c r="J624" i="16"/>
  <c r="S625" i="16"/>
  <c r="S626" i="16"/>
  <c r="G626" i="16"/>
  <c r="S627" i="16"/>
  <c r="S628" i="16"/>
  <c r="S629" i="16"/>
  <c r="S630" i="16"/>
  <c r="I630" i="16"/>
  <c r="S631" i="16"/>
  <c r="J631" i="16"/>
  <c r="S632" i="16"/>
  <c r="G632" i="16"/>
  <c r="S633" i="16"/>
  <c r="S634" i="16"/>
  <c r="S635" i="16"/>
  <c r="H635" i="16"/>
  <c r="S636" i="16"/>
  <c r="S637" i="16"/>
  <c r="I637" i="16"/>
  <c r="S638" i="16"/>
  <c r="S639" i="16"/>
  <c r="F639" i="16"/>
  <c r="S640" i="16"/>
  <c r="S641" i="16"/>
  <c r="S642" i="16"/>
  <c r="G642" i="16"/>
  <c r="S643" i="16"/>
  <c r="S644" i="16"/>
  <c r="F644" i="16"/>
  <c r="S645" i="16"/>
  <c r="G645" i="16"/>
  <c r="S646" i="16"/>
  <c r="S647" i="16"/>
  <c r="S648" i="16"/>
  <c r="J648" i="16"/>
  <c r="S649" i="16"/>
  <c r="H649" i="16"/>
  <c r="S650" i="16"/>
  <c r="D650" i="16"/>
  <c r="S651" i="16"/>
  <c r="S652" i="16"/>
  <c r="S653" i="16"/>
  <c r="S654" i="16"/>
  <c r="G654" i="16"/>
  <c r="S655" i="16"/>
  <c r="S656" i="16"/>
  <c r="G656" i="16"/>
  <c r="S657" i="16"/>
  <c r="H657" i="16"/>
  <c r="S658" i="16"/>
  <c r="F658" i="16"/>
  <c r="S659" i="16"/>
  <c r="S660" i="16"/>
  <c r="S661" i="16"/>
  <c r="S662" i="16"/>
  <c r="S663" i="16"/>
  <c r="S664" i="16"/>
  <c r="E664" i="16"/>
  <c r="S665" i="16"/>
  <c r="S666" i="16"/>
  <c r="S667" i="16"/>
  <c r="D667" i="16"/>
  <c r="S668" i="16"/>
  <c r="E668" i="16"/>
  <c r="S669" i="16"/>
  <c r="S670" i="16"/>
  <c r="S671" i="16"/>
  <c r="S672" i="16"/>
  <c r="S673" i="16"/>
  <c r="S674" i="16"/>
  <c r="H674" i="16"/>
  <c r="S675" i="16"/>
  <c r="E675" i="16"/>
  <c r="S676" i="16"/>
  <c r="S677" i="16"/>
  <c r="E677" i="16"/>
  <c r="S678" i="16"/>
  <c r="S679" i="16"/>
  <c r="S680" i="16"/>
  <c r="S681" i="16"/>
  <c r="J681" i="16"/>
  <c r="S682" i="16"/>
  <c r="S683" i="16"/>
  <c r="S684" i="16"/>
  <c r="J684" i="16"/>
  <c r="S685" i="16"/>
  <c r="G685" i="16"/>
  <c r="S686" i="16"/>
  <c r="E686" i="16"/>
  <c r="S687" i="16"/>
  <c r="G687" i="16"/>
  <c r="S688" i="16"/>
  <c r="F688" i="16"/>
  <c r="S689" i="16"/>
  <c r="S690" i="16"/>
  <c r="S691" i="16"/>
  <c r="S692" i="16"/>
  <c r="S693" i="16"/>
  <c r="S694" i="16"/>
  <c r="S695" i="16"/>
  <c r="S696" i="16"/>
  <c r="S697" i="16"/>
  <c r="S698" i="16"/>
  <c r="S699" i="16"/>
  <c r="S700" i="16"/>
  <c r="S701" i="16"/>
  <c r="D701" i="16"/>
  <c r="S702" i="16"/>
  <c r="J702" i="16"/>
  <c r="S703" i="16"/>
  <c r="F703" i="16"/>
  <c r="S704" i="16"/>
  <c r="F704" i="16"/>
  <c r="S705" i="16"/>
  <c r="S706" i="16"/>
  <c r="S707" i="16"/>
  <c r="S708" i="16"/>
  <c r="S709" i="16"/>
  <c r="S710" i="16"/>
  <c r="G710" i="16"/>
  <c r="S711" i="16"/>
  <c r="J711" i="16"/>
  <c r="S712" i="16"/>
  <c r="J712" i="16"/>
  <c r="S713" i="16"/>
  <c r="S714" i="16"/>
  <c r="H714" i="16"/>
  <c r="S715" i="16"/>
  <c r="S716" i="16"/>
  <c r="S717" i="16"/>
  <c r="J717" i="16"/>
  <c r="S718" i="16"/>
  <c r="H718" i="16"/>
  <c r="S719" i="16"/>
  <c r="S720" i="16"/>
  <c r="S721" i="16"/>
  <c r="S722" i="16"/>
  <c r="S723" i="16"/>
  <c r="J723" i="16"/>
  <c r="S724" i="16"/>
  <c r="H724" i="16"/>
  <c r="S725" i="16"/>
  <c r="D725" i="16"/>
  <c r="S726" i="16"/>
  <c r="S727" i="16"/>
  <c r="S728" i="16"/>
  <c r="S729" i="16"/>
  <c r="S730" i="16"/>
  <c r="I730" i="16"/>
  <c r="S731" i="16"/>
  <c r="S732" i="16"/>
  <c r="S733" i="16"/>
  <c r="S734" i="16"/>
  <c r="I734" i="16"/>
  <c r="S735" i="16"/>
  <c r="S736" i="16"/>
  <c r="J736" i="16"/>
  <c r="S737" i="16"/>
  <c r="F737" i="16"/>
  <c r="S738" i="16"/>
  <c r="F738" i="16"/>
  <c r="S739" i="16"/>
  <c r="S740" i="16"/>
  <c r="I740" i="16"/>
  <c r="S741" i="16"/>
  <c r="S742" i="16"/>
  <c r="D742" i="16"/>
  <c r="S743" i="16"/>
  <c r="S744" i="16"/>
  <c r="I744" i="16"/>
  <c r="S745" i="16"/>
  <c r="S746" i="16"/>
  <c r="G746" i="16"/>
  <c r="S747" i="16"/>
  <c r="G747" i="16"/>
  <c r="S748" i="16"/>
  <c r="S749" i="16"/>
  <c r="S750" i="16"/>
  <c r="S751" i="16"/>
  <c r="S752" i="16"/>
  <c r="E752" i="16"/>
  <c r="S753" i="16"/>
  <c r="S754" i="16"/>
  <c r="S755" i="16"/>
  <c r="I755" i="16"/>
  <c r="S756" i="16"/>
  <c r="S757" i="16"/>
  <c r="D757" i="16"/>
  <c r="S758" i="16"/>
  <c r="G758" i="16"/>
  <c r="S759" i="16"/>
  <c r="E759" i="16"/>
  <c r="S760" i="16"/>
  <c r="E760" i="16"/>
  <c r="S761" i="16"/>
  <c r="S762" i="16"/>
  <c r="J762" i="16"/>
  <c r="S763" i="16"/>
  <c r="E763" i="16"/>
  <c r="S764" i="16"/>
  <c r="D764" i="16"/>
  <c r="S765" i="16"/>
  <c r="S766" i="16"/>
  <c r="S767" i="16"/>
  <c r="S768" i="16"/>
  <c r="S769" i="16"/>
  <c r="S770" i="16"/>
  <c r="H770" i="16"/>
  <c r="S771" i="16"/>
  <c r="E771" i="16"/>
  <c r="S772" i="16"/>
  <c r="S773" i="16"/>
  <c r="S774" i="16"/>
  <c r="S775" i="16"/>
  <c r="S776" i="16"/>
  <c r="I776" i="16"/>
  <c r="S777" i="16"/>
  <c r="E777" i="16"/>
  <c r="S778" i="16"/>
  <c r="H778" i="16"/>
  <c r="S779" i="16"/>
  <c r="D779" i="16"/>
  <c r="S780" i="16"/>
  <c r="E780" i="16"/>
  <c r="S781" i="16"/>
  <c r="D781" i="16"/>
  <c r="S782" i="16"/>
  <c r="S783" i="16"/>
  <c r="S784" i="16"/>
  <c r="F784" i="16"/>
  <c r="S785" i="16"/>
  <c r="E785" i="16"/>
  <c r="S786" i="16"/>
  <c r="S787" i="16"/>
  <c r="E787" i="16"/>
  <c r="S788" i="16"/>
  <c r="S789" i="16"/>
  <c r="E789" i="16"/>
  <c r="S790" i="16"/>
  <c r="H790" i="16"/>
  <c r="S791" i="16"/>
  <c r="I791" i="16"/>
  <c r="S792" i="16"/>
  <c r="H792" i="16"/>
  <c r="S793" i="16"/>
  <c r="S794" i="16"/>
  <c r="S795" i="16"/>
  <c r="S796" i="16"/>
  <c r="F796" i="16"/>
  <c r="S797" i="16"/>
  <c r="D797" i="16"/>
  <c r="S798" i="16"/>
  <c r="J798" i="16"/>
  <c r="S799" i="16"/>
  <c r="S800" i="16"/>
  <c r="S801" i="16"/>
  <c r="E801" i="16"/>
  <c r="S802" i="16"/>
  <c r="E802" i="16"/>
  <c r="S803" i="16"/>
  <c r="S804" i="16"/>
  <c r="S805" i="16"/>
  <c r="F805" i="16"/>
  <c r="S806" i="16"/>
  <c r="I806" i="16"/>
  <c r="S807" i="16"/>
  <c r="S808" i="16"/>
  <c r="F808" i="16"/>
  <c r="S809" i="16"/>
  <c r="S810" i="16"/>
  <c r="G810" i="16"/>
  <c r="S811" i="16"/>
  <c r="I811" i="16"/>
  <c r="S812" i="16"/>
  <c r="E812" i="16"/>
  <c r="S813" i="16"/>
  <c r="S814" i="16"/>
  <c r="F814" i="16"/>
  <c r="S815" i="16"/>
  <c r="S816" i="16"/>
  <c r="S817" i="16"/>
  <c r="G817" i="16"/>
  <c r="S818" i="16"/>
  <c r="S819" i="16"/>
  <c r="S820" i="16"/>
  <c r="D820" i="16"/>
  <c r="S821" i="16"/>
  <c r="S822" i="16"/>
  <c r="S823" i="16"/>
  <c r="S824" i="16"/>
  <c r="H824" i="16"/>
  <c r="S825" i="16"/>
  <c r="S826" i="16"/>
  <c r="D826" i="16"/>
  <c r="S827" i="16"/>
  <c r="F827" i="16"/>
  <c r="S828" i="16"/>
  <c r="S829" i="16"/>
  <c r="S830" i="16"/>
  <c r="E830" i="16"/>
  <c r="S831" i="16"/>
  <c r="E831" i="16"/>
  <c r="S832" i="16"/>
  <c r="F832" i="16"/>
  <c r="S833" i="16"/>
  <c r="H833" i="16"/>
  <c r="S834" i="16"/>
  <c r="S835" i="16"/>
  <c r="S836" i="16"/>
  <c r="G836" i="16"/>
  <c r="S837" i="16"/>
  <c r="D837" i="16"/>
  <c r="S838" i="16"/>
  <c r="S839" i="16"/>
  <c r="H839" i="16"/>
  <c r="S840" i="16"/>
  <c r="D840" i="16"/>
  <c r="S841" i="16"/>
  <c r="S842" i="16"/>
  <c r="F842" i="16"/>
  <c r="S843" i="16"/>
  <c r="S844" i="16"/>
  <c r="S845" i="16"/>
  <c r="S846" i="16"/>
  <c r="S847" i="16"/>
  <c r="F847" i="16"/>
  <c r="S848" i="16"/>
  <c r="S849" i="16"/>
  <c r="S850" i="16"/>
  <c r="H850" i="16"/>
  <c r="S851" i="16"/>
  <c r="S852" i="16"/>
  <c r="J852" i="16"/>
  <c r="S853" i="16"/>
  <c r="S854" i="16"/>
  <c r="G854" i="16"/>
  <c r="S855" i="16"/>
  <c r="I855" i="16"/>
  <c r="S856" i="16"/>
  <c r="I856" i="16"/>
  <c r="S857" i="16"/>
  <c r="E857" i="16"/>
  <c r="S858" i="16"/>
  <c r="S859" i="16"/>
  <c r="H859" i="16"/>
  <c r="S860" i="16"/>
  <c r="S861" i="16"/>
  <c r="S862" i="16"/>
  <c r="E862" i="16"/>
  <c r="S863" i="16"/>
  <c r="I863" i="16"/>
  <c r="S864" i="16"/>
  <c r="S865" i="16"/>
  <c r="S866" i="16"/>
  <c r="I866" i="16"/>
  <c r="S867" i="16"/>
  <c r="S868" i="16"/>
  <c r="I868" i="16"/>
  <c r="S869" i="16"/>
  <c r="S870" i="16"/>
  <c r="I870" i="16"/>
  <c r="S871" i="16"/>
  <c r="S872" i="16"/>
  <c r="S873" i="16"/>
  <c r="S874" i="16"/>
  <c r="S875" i="16"/>
  <c r="S876" i="16"/>
  <c r="S877" i="16"/>
  <c r="S878" i="16"/>
  <c r="E878" i="16"/>
  <c r="S879" i="16"/>
  <c r="S880" i="16"/>
  <c r="J880" i="16"/>
  <c r="S881" i="16"/>
  <c r="S882" i="16"/>
  <c r="H882" i="16"/>
  <c r="S883" i="16"/>
  <c r="S884" i="16"/>
  <c r="S885" i="16"/>
  <c r="D885" i="16"/>
  <c r="S886" i="16"/>
  <c r="S887" i="16"/>
  <c r="S888" i="16"/>
  <c r="D888" i="16"/>
  <c r="S889" i="16"/>
  <c r="S890" i="16"/>
  <c r="E890" i="16"/>
  <c r="S891" i="16"/>
  <c r="S892" i="16"/>
  <c r="G892" i="16"/>
  <c r="S893" i="16"/>
  <c r="G893" i="16"/>
  <c r="S894" i="16"/>
  <c r="S895" i="16"/>
  <c r="S896" i="16"/>
  <c r="J896" i="16"/>
  <c r="S897" i="16"/>
  <c r="S898" i="16"/>
  <c r="S899" i="16"/>
  <c r="S900" i="16"/>
  <c r="I900" i="16"/>
  <c r="S901" i="16"/>
  <c r="S902" i="16"/>
  <c r="S903" i="16"/>
  <c r="S904" i="16"/>
  <c r="J904" i="16"/>
  <c r="S905" i="16"/>
  <c r="S906" i="16"/>
  <c r="E906" i="16"/>
  <c r="S907" i="16"/>
  <c r="F907" i="16"/>
  <c r="S908" i="16"/>
  <c r="G908" i="16"/>
  <c r="S909" i="16"/>
  <c r="S910" i="16"/>
  <c r="S911" i="16"/>
  <c r="H911" i="16"/>
  <c r="S912" i="16"/>
  <c r="J912" i="16"/>
  <c r="S913" i="16"/>
  <c r="S914" i="16"/>
  <c r="S915" i="16"/>
  <c r="H915" i="16"/>
  <c r="S916" i="16"/>
  <c r="S917" i="16"/>
  <c r="S918" i="16"/>
  <c r="S919" i="16"/>
  <c r="I919" i="16"/>
  <c r="S920" i="16"/>
  <c r="S921" i="16"/>
  <c r="I921" i="16"/>
  <c r="S922" i="16"/>
  <c r="S923" i="16"/>
  <c r="S924" i="16"/>
  <c r="S925" i="16"/>
  <c r="S926" i="16"/>
  <c r="S927" i="16"/>
  <c r="D927" i="16"/>
  <c r="S928" i="16"/>
  <c r="S929" i="16"/>
  <c r="S930" i="16"/>
  <c r="G930" i="16"/>
  <c r="S931" i="16"/>
  <c r="S932" i="16"/>
  <c r="E932" i="16"/>
  <c r="S933" i="16"/>
  <c r="S934" i="16"/>
  <c r="S935" i="16"/>
  <c r="H935" i="16"/>
  <c r="S936" i="16"/>
  <c r="S937" i="16"/>
  <c r="S938" i="16"/>
  <c r="E938" i="16"/>
  <c r="S939" i="16"/>
  <c r="F939" i="16"/>
  <c r="S940" i="16"/>
  <c r="E940" i="16"/>
  <c r="S941" i="16"/>
  <c r="S942" i="16"/>
  <c r="G942" i="16"/>
  <c r="S943" i="16"/>
  <c r="E943" i="16"/>
  <c r="S944" i="16"/>
  <c r="S945" i="16"/>
  <c r="I945" i="16"/>
  <c r="S946" i="16"/>
  <c r="S947" i="16"/>
  <c r="S948" i="16"/>
  <c r="S949" i="16"/>
  <c r="H949" i="16"/>
  <c r="S950" i="16"/>
  <c r="G950" i="16"/>
  <c r="S951" i="16"/>
  <c r="G951" i="16"/>
  <c r="S952" i="16"/>
  <c r="J952" i="16"/>
  <c r="S953" i="16"/>
  <c r="S954" i="16"/>
  <c r="G954" i="16"/>
  <c r="S955" i="16"/>
  <c r="I955" i="16"/>
  <c r="S956" i="16"/>
  <c r="F956" i="16"/>
  <c r="S957" i="16"/>
  <c r="S958" i="16"/>
  <c r="S959" i="16"/>
  <c r="J959" i="16"/>
  <c r="S960" i="16"/>
  <c r="S961" i="16"/>
  <c r="S962" i="16"/>
  <c r="I962" i="16"/>
  <c r="S963" i="16"/>
  <c r="H963" i="16"/>
  <c r="S964" i="16"/>
  <c r="E964" i="16"/>
  <c r="S965" i="16"/>
  <c r="G965" i="16"/>
  <c r="S966" i="16"/>
  <c r="S967" i="16"/>
  <c r="D967" i="16"/>
  <c r="S968" i="16"/>
  <c r="S969" i="16"/>
  <c r="S970" i="16"/>
  <c r="S971" i="16"/>
  <c r="E971" i="16"/>
  <c r="S972" i="16"/>
  <c r="S973" i="16"/>
  <c r="E973" i="16"/>
  <c r="S974" i="16"/>
  <c r="E974" i="16"/>
  <c r="S975" i="16"/>
  <c r="I975" i="16"/>
  <c r="S976" i="16"/>
  <c r="F976" i="16"/>
  <c r="S977" i="16"/>
  <c r="J977" i="16"/>
  <c r="S978" i="16"/>
  <c r="S979" i="16"/>
  <c r="G979" i="16"/>
  <c r="S980" i="16"/>
  <c r="S981" i="16"/>
  <c r="S982" i="16"/>
  <c r="S983" i="16"/>
  <c r="S984" i="16"/>
  <c r="D984" i="16"/>
  <c r="S985" i="16"/>
  <c r="S986" i="16"/>
  <c r="I986" i="16"/>
  <c r="S987" i="16"/>
  <c r="D987" i="16"/>
  <c r="S988" i="16"/>
  <c r="H988" i="16"/>
  <c r="S989" i="16"/>
  <c r="S990" i="16"/>
  <c r="S991" i="16"/>
  <c r="S992" i="16"/>
  <c r="G992" i="16"/>
  <c r="S993" i="16"/>
  <c r="S994" i="16"/>
  <c r="J994" i="16"/>
  <c r="S995" i="16"/>
  <c r="H995" i="16"/>
  <c r="S996" i="16"/>
  <c r="S997" i="16"/>
  <c r="S998" i="16"/>
  <c r="I998" i="16"/>
  <c r="S999" i="16"/>
  <c r="D999" i="16"/>
  <c r="S1000" i="16"/>
  <c r="G1000" i="16"/>
  <c r="S1001" i="16"/>
  <c r="S1002" i="16"/>
  <c r="I1002" i="16"/>
  <c r="S1003" i="16"/>
  <c r="J1003" i="16"/>
  <c r="S1004" i="16"/>
  <c r="F1004" i="16"/>
  <c r="S1005" i="16"/>
  <c r="S1006" i="16"/>
  <c r="I1006" i="16"/>
  <c r="S1007" i="16"/>
  <c r="S1008" i="16"/>
  <c r="D1008" i="16"/>
  <c r="S1009" i="16"/>
  <c r="S1010" i="16"/>
  <c r="S1011" i="16"/>
  <c r="J1011" i="16"/>
  <c r="S1012" i="16"/>
  <c r="S1013" i="16"/>
  <c r="S1014" i="16"/>
  <c r="G1014" i="16"/>
  <c r="S1015" i="16"/>
  <c r="S1016" i="16"/>
  <c r="H1016" i="16"/>
  <c r="S1017" i="16"/>
  <c r="S1018" i="16"/>
  <c r="I1018" i="16"/>
  <c r="S1019" i="16"/>
  <c r="S1020" i="16"/>
  <c r="S1021" i="16"/>
  <c r="S1022" i="16"/>
  <c r="G1022" i="16"/>
  <c r="S1023" i="16"/>
  <c r="S1024" i="16"/>
  <c r="E1024" i="16"/>
  <c r="S1025" i="16"/>
  <c r="S1026" i="16"/>
  <c r="I1026" i="16"/>
  <c r="S1027" i="16"/>
  <c r="E1027" i="16"/>
  <c r="S1028" i="16"/>
  <c r="S1029" i="16"/>
  <c r="S1030" i="16"/>
  <c r="S1031" i="16"/>
  <c r="I1031" i="16"/>
  <c r="S1032" i="16"/>
  <c r="I1032" i="16"/>
  <c r="S1033" i="16"/>
  <c r="S1034" i="16"/>
  <c r="S1035" i="16"/>
  <c r="S1036" i="16"/>
  <c r="S1037" i="16"/>
  <c r="S1038" i="16"/>
  <c r="E1038" i="16"/>
  <c r="S1039" i="16"/>
  <c r="S1040" i="16"/>
  <c r="S1041" i="16"/>
  <c r="F1041" i="16"/>
  <c r="S1042" i="16"/>
  <c r="D1042" i="16"/>
  <c r="S1043" i="16"/>
  <c r="S1044" i="16"/>
  <c r="S1045" i="16"/>
  <c r="S1046" i="16"/>
  <c r="S1047" i="16"/>
  <c r="I1047" i="16"/>
  <c r="S1048" i="16"/>
  <c r="S1049" i="16"/>
  <c r="H1049" i="16"/>
  <c r="S1050" i="16"/>
  <c r="I1050" i="16"/>
  <c r="S1051" i="16"/>
  <c r="D1051" i="16"/>
  <c r="S1052" i="16"/>
  <c r="S1053" i="16"/>
  <c r="D1053" i="16"/>
  <c r="S1054" i="16"/>
  <c r="E1054" i="16"/>
  <c r="S1055" i="16"/>
  <c r="S1056" i="16"/>
  <c r="F1056" i="16"/>
  <c r="S1057" i="16"/>
  <c r="S1058" i="16"/>
  <c r="J1058" i="16"/>
  <c r="S1059" i="16"/>
  <c r="S1060" i="16"/>
  <c r="E1060" i="16"/>
  <c r="S1061" i="16"/>
  <c r="E1061" i="16"/>
  <c r="S1062" i="16"/>
  <c r="S1063" i="16"/>
  <c r="S1064" i="16"/>
  <c r="G1064" i="16"/>
  <c r="S1065" i="16"/>
  <c r="S1066" i="16"/>
  <c r="H1066" i="16"/>
  <c r="S1067" i="16"/>
  <c r="S1068" i="16"/>
  <c r="D1068" i="16"/>
  <c r="S1069" i="16"/>
  <c r="S1070" i="16"/>
  <c r="S1071" i="16"/>
  <c r="E1071" i="16"/>
  <c r="S1072" i="16"/>
  <c r="H1072" i="16"/>
  <c r="S1073" i="16"/>
  <c r="J1073" i="16"/>
  <c r="S1074" i="16"/>
  <c r="E1074" i="16"/>
  <c r="S1075" i="16"/>
  <c r="D1075" i="16"/>
  <c r="S1076" i="16"/>
  <c r="F1076" i="16"/>
  <c r="S1077" i="16"/>
  <c r="J1077" i="16"/>
  <c r="S1078" i="16"/>
  <c r="S1079" i="16"/>
  <c r="S1080" i="16"/>
  <c r="G1080" i="16"/>
  <c r="S1081" i="16"/>
  <c r="S1082" i="16"/>
  <c r="D1082" i="16"/>
  <c r="S1083" i="16"/>
  <c r="S1084" i="16"/>
  <c r="S1085" i="16"/>
  <c r="D1085" i="16"/>
  <c r="S1086" i="16"/>
  <c r="S1087" i="16"/>
  <c r="S1088" i="16"/>
  <c r="D1088" i="16"/>
  <c r="S1089" i="16"/>
  <c r="E1089" i="16"/>
  <c r="S1090" i="16"/>
  <c r="G1090" i="16"/>
  <c r="S1091" i="16"/>
  <c r="S1092" i="16"/>
  <c r="S1093" i="16"/>
  <c r="S1094" i="16"/>
  <c r="F1094" i="16"/>
  <c r="S1095" i="16"/>
  <c r="G1095" i="16"/>
  <c r="S1096" i="16"/>
  <c r="S1097" i="16"/>
  <c r="J1097" i="16"/>
  <c r="S1098" i="16"/>
  <c r="S1099" i="16"/>
  <c r="J1099" i="16"/>
  <c r="S1100" i="16"/>
  <c r="H1100" i="16"/>
  <c r="S1101" i="16"/>
  <c r="S1102" i="16"/>
  <c r="S1103" i="16"/>
  <c r="J1103" i="16"/>
  <c r="S1104" i="16"/>
  <c r="E1104" i="16"/>
  <c r="S1105" i="16"/>
  <c r="S1106" i="16"/>
  <c r="S1107" i="16"/>
  <c r="S1108" i="16"/>
  <c r="H1108" i="16"/>
  <c r="S1109" i="16"/>
  <c r="S1110" i="16"/>
  <c r="S1111" i="16"/>
  <c r="S1112" i="16"/>
  <c r="S1113" i="16"/>
  <c r="S1114" i="16"/>
  <c r="S1115" i="16"/>
  <c r="S1116" i="16"/>
  <c r="S1117" i="16"/>
  <c r="J1117" i="16"/>
  <c r="S1118" i="16"/>
  <c r="J1118" i="16"/>
  <c r="S1119" i="16"/>
  <c r="D1119" i="16"/>
  <c r="S1120" i="16"/>
  <c r="S1121" i="16"/>
  <c r="S1122" i="16"/>
  <c r="H1122" i="16"/>
  <c r="S1123" i="16"/>
  <c r="F1123" i="16"/>
  <c r="S1124" i="16"/>
  <c r="S1125" i="16"/>
  <c r="E1125" i="16"/>
  <c r="S1126" i="16"/>
  <c r="H1126" i="16"/>
  <c r="S1127" i="16"/>
  <c r="E1127" i="16"/>
  <c r="S1128" i="16"/>
  <c r="J1128" i="16"/>
  <c r="S1129" i="16"/>
  <c r="S1130" i="16"/>
  <c r="S1131" i="16"/>
  <c r="S1132" i="16"/>
  <c r="S1133" i="16"/>
  <c r="S1134" i="16"/>
  <c r="S1135" i="16"/>
  <c r="S1136" i="16"/>
  <c r="H1136" i="16"/>
  <c r="S1137" i="16"/>
  <c r="S1138" i="16"/>
  <c r="E1138" i="16"/>
  <c r="S1139" i="16"/>
  <c r="S1140" i="16"/>
  <c r="S1141" i="16"/>
  <c r="E1141" i="16"/>
  <c r="S1142" i="16"/>
  <c r="S1143" i="16"/>
  <c r="G1143" i="16"/>
  <c r="S1144" i="16"/>
  <c r="S1145" i="16"/>
  <c r="S1146" i="16"/>
  <c r="S1147" i="16"/>
  <c r="S1148" i="16"/>
  <c r="S1149" i="16"/>
  <c r="S1150" i="16"/>
  <c r="S1151" i="16"/>
  <c r="F1151" i="16"/>
  <c r="S1152" i="16"/>
  <c r="S1153" i="16"/>
  <c r="S1154" i="16"/>
  <c r="F1154" i="16"/>
  <c r="S1155" i="16"/>
  <c r="J1155" i="16"/>
  <c r="S1156" i="16"/>
  <c r="F1156" i="16"/>
  <c r="S1157" i="16"/>
  <c r="S1158" i="16"/>
  <c r="D1158" i="16"/>
  <c r="S1159" i="16"/>
  <c r="S1160" i="16"/>
  <c r="S1161" i="16"/>
  <c r="S1162" i="16"/>
  <c r="S1163" i="16"/>
  <c r="H1163" i="16"/>
  <c r="S1164" i="16"/>
  <c r="H1164" i="16"/>
  <c r="S1165" i="16"/>
  <c r="D1165" i="16"/>
  <c r="S1166" i="16"/>
  <c r="I1166" i="16"/>
  <c r="S1167" i="16"/>
  <c r="E1167" i="16"/>
  <c r="S1168" i="16"/>
  <c r="I1168" i="16"/>
  <c r="S1169" i="16"/>
  <c r="S1170" i="16"/>
  <c r="S1171" i="16"/>
  <c r="S1172" i="16"/>
  <c r="D1172" i="16"/>
  <c r="S1173" i="16"/>
  <c r="S1174" i="16"/>
  <c r="F1174" i="16"/>
  <c r="S1175" i="16"/>
  <c r="G1175" i="16"/>
  <c r="S1176" i="16"/>
  <c r="S1177" i="16"/>
  <c r="S1178" i="16"/>
  <c r="H1178" i="16"/>
  <c r="S1179" i="16"/>
  <c r="S1180" i="16"/>
  <c r="F1180" i="16"/>
  <c r="S1181" i="16"/>
  <c r="S1182" i="16"/>
  <c r="E1182" i="16"/>
  <c r="S1183" i="16"/>
  <c r="S1184" i="16"/>
  <c r="F1184" i="16"/>
  <c r="S1185" i="16"/>
  <c r="S1186" i="16"/>
  <c r="S1187" i="16"/>
  <c r="S1188" i="16"/>
  <c r="S1189" i="16"/>
  <c r="S1190" i="16"/>
  <c r="S1191" i="16"/>
  <c r="H1191" i="16"/>
  <c r="S1192" i="16"/>
  <c r="S1193" i="16"/>
  <c r="H1193" i="16"/>
  <c r="S1194" i="16"/>
  <c r="S1195" i="16"/>
  <c r="S1196" i="16"/>
  <c r="S1197" i="16"/>
  <c r="S1198" i="16"/>
  <c r="S1199" i="16"/>
  <c r="S1200" i="16"/>
  <c r="F1200" i="16"/>
  <c r="S1201" i="16"/>
  <c r="S1202" i="16"/>
  <c r="S1203" i="16"/>
  <c r="I1203" i="16"/>
  <c r="S1204" i="16"/>
  <c r="F1204" i="16"/>
  <c r="S1205" i="16"/>
  <c r="S1206" i="16"/>
  <c r="S1207" i="16"/>
  <c r="E1207" i="16"/>
  <c r="S1208" i="16"/>
  <c r="F1208" i="16"/>
  <c r="S1209" i="16"/>
  <c r="S1210" i="16"/>
  <c r="E1210" i="16"/>
  <c r="S1211" i="16"/>
  <c r="E1211" i="16"/>
  <c r="S1212" i="16"/>
  <c r="E1212" i="16"/>
  <c r="S1213" i="16"/>
  <c r="F1213" i="16"/>
  <c r="S1214" i="16"/>
  <c r="E1214" i="16"/>
  <c r="S1215" i="16"/>
  <c r="F1215" i="16"/>
  <c r="S1216" i="16"/>
  <c r="J1216" i="16"/>
  <c r="S1217" i="16"/>
  <c r="S1218" i="16"/>
  <c r="H1218" i="16"/>
  <c r="S1219" i="16"/>
  <c r="S1220" i="16"/>
  <c r="S1221" i="16"/>
  <c r="F1221" i="16"/>
  <c r="S1222" i="16"/>
  <c r="D1222" i="16"/>
  <c r="S1223" i="16"/>
  <c r="J1223" i="16"/>
  <c r="S1224" i="16"/>
  <c r="S1225" i="16"/>
  <c r="S1226" i="16"/>
  <c r="I1226" i="16"/>
  <c r="S1227" i="16"/>
  <c r="J1227" i="16"/>
  <c r="S1228" i="16"/>
  <c r="S1229" i="16"/>
  <c r="S1230" i="16"/>
  <c r="H1230" i="16"/>
  <c r="S1231" i="16"/>
  <c r="S1232" i="16"/>
  <c r="D1232" i="16"/>
  <c r="S1233" i="16"/>
  <c r="S1234" i="16"/>
  <c r="I1234" i="16"/>
  <c r="S1235" i="16"/>
  <c r="H1235" i="16"/>
  <c r="S1236" i="16"/>
  <c r="S1237" i="16"/>
  <c r="J1237" i="16"/>
  <c r="S1238" i="16"/>
  <c r="D1238" i="16"/>
  <c r="S1239" i="16"/>
  <c r="S1240" i="16"/>
  <c r="S1241" i="16"/>
  <c r="S1242" i="16"/>
  <c r="G1242" i="16"/>
  <c r="S1243" i="16"/>
  <c r="G1243" i="16"/>
  <c r="S1244" i="16"/>
  <c r="S1245" i="16"/>
  <c r="S1246" i="16"/>
  <c r="D1246" i="16"/>
  <c r="S1247" i="16"/>
  <c r="F1247" i="16"/>
  <c r="S1248" i="16"/>
  <c r="S1249" i="16"/>
  <c r="S1250" i="16"/>
  <c r="S1251" i="16"/>
  <c r="G1251" i="16"/>
  <c r="S1252" i="16"/>
  <c r="S1253" i="16"/>
  <c r="S1254" i="16"/>
  <c r="S1255" i="16"/>
  <c r="S1256" i="16"/>
  <c r="S1257" i="16"/>
  <c r="E1257" i="16"/>
  <c r="S1258" i="16"/>
  <c r="S1259" i="16"/>
  <c r="S1260" i="16"/>
  <c r="D1260" i="16"/>
  <c r="S1261" i="16"/>
  <c r="S1262" i="16"/>
  <c r="D1262" i="16"/>
  <c r="S1263" i="16"/>
  <c r="S1264" i="16"/>
  <c r="D1264" i="16"/>
  <c r="S1265" i="16"/>
  <c r="I1265" i="16"/>
  <c r="S1266" i="16"/>
  <c r="J1266" i="16"/>
  <c r="S1267" i="16"/>
  <c r="S1268" i="16"/>
  <c r="S1269" i="16"/>
  <c r="S1270" i="16"/>
  <c r="I1270" i="16"/>
  <c r="S1271" i="16"/>
  <c r="J1271" i="16"/>
  <c r="S1272" i="16"/>
  <c r="S1273" i="16"/>
  <c r="S1274" i="16"/>
  <c r="D1274" i="16"/>
  <c r="S1275" i="16"/>
  <c r="F1275" i="16"/>
  <c r="S1276" i="16"/>
  <c r="S1277" i="16"/>
  <c r="S1278" i="16"/>
  <c r="S1279" i="16"/>
  <c r="F1279" i="16"/>
  <c r="S1280" i="16"/>
  <c r="D1280" i="16"/>
  <c r="S1281" i="16"/>
  <c r="J1281" i="16"/>
  <c r="S1282" i="16"/>
  <c r="J1282" i="16"/>
  <c r="S1283" i="16"/>
  <c r="S1284" i="16"/>
  <c r="J1284" i="16"/>
  <c r="S1285" i="16"/>
  <c r="S1286" i="16"/>
  <c r="I1286" i="16"/>
  <c r="S1287" i="16"/>
  <c r="E1287" i="16"/>
  <c r="S1288" i="16"/>
  <c r="S1289" i="16"/>
  <c r="S1290" i="16"/>
  <c r="D1290" i="16"/>
  <c r="S1291" i="16"/>
  <c r="I1291" i="16"/>
  <c r="S1292" i="16"/>
  <c r="S1293" i="16"/>
  <c r="S1294" i="16"/>
  <c r="H1294" i="16"/>
  <c r="S1295" i="16"/>
  <c r="H1295" i="16"/>
  <c r="S1296" i="16"/>
  <c r="S1297" i="16"/>
  <c r="S1298" i="16"/>
  <c r="S1299" i="16"/>
  <c r="J1299" i="16"/>
  <c r="S1300" i="16"/>
  <c r="S1301" i="16"/>
  <c r="S1302" i="16"/>
  <c r="F1302" i="16"/>
  <c r="S1303" i="16"/>
  <c r="S1304" i="16"/>
  <c r="S1305" i="16"/>
  <c r="F1305" i="16"/>
  <c r="S1306" i="16"/>
  <c r="S1307" i="16"/>
  <c r="E1307" i="16"/>
  <c r="S1308" i="16"/>
  <c r="S1309" i="16"/>
  <c r="S1310" i="16"/>
  <c r="J1310" i="16"/>
  <c r="S1311" i="16"/>
  <c r="D1311" i="16"/>
  <c r="S1312" i="16"/>
  <c r="S1313" i="16"/>
  <c r="S1314" i="16"/>
  <c r="F1314" i="16"/>
  <c r="S1315" i="16"/>
  <c r="S1316" i="16"/>
  <c r="S1317" i="16"/>
  <c r="H1317" i="16"/>
  <c r="S1318" i="16"/>
  <c r="S1319" i="16"/>
  <c r="S1320" i="16"/>
  <c r="S1321" i="16"/>
  <c r="E1321" i="16"/>
  <c r="S1322" i="16"/>
  <c r="I1322" i="16"/>
  <c r="S1323" i="16"/>
  <c r="H1323" i="16"/>
  <c r="S1324" i="16"/>
  <c r="S1325" i="16"/>
  <c r="S1326" i="16"/>
  <c r="I1326" i="16"/>
  <c r="S1327" i="16"/>
  <c r="S1328" i="16"/>
  <c r="S1329" i="16"/>
  <c r="G1329" i="16"/>
  <c r="S1330" i="16"/>
  <c r="D1330" i="16"/>
  <c r="S1331" i="16"/>
  <c r="G1331" i="16"/>
  <c r="S1332" i="16"/>
  <c r="S1333" i="16"/>
  <c r="S1334" i="16"/>
  <c r="S1335" i="16"/>
  <c r="E1335" i="16"/>
  <c r="S1336" i="16"/>
  <c r="S1337" i="16"/>
  <c r="S1338" i="16"/>
  <c r="S1339" i="16"/>
  <c r="S1340" i="16"/>
  <c r="S1341" i="16"/>
  <c r="H1341" i="16"/>
  <c r="S1342" i="16"/>
  <c r="S1343" i="16"/>
  <c r="S1344" i="16"/>
  <c r="S1345" i="16"/>
  <c r="I1345" i="16"/>
  <c r="S1346" i="16"/>
  <c r="S1347" i="16"/>
  <c r="F1347" i="16"/>
  <c r="S1348" i="16"/>
  <c r="S1349" i="16"/>
  <c r="S1350" i="16"/>
  <c r="S1351" i="16"/>
  <c r="I1351" i="16"/>
  <c r="S1352" i="16"/>
  <c r="S1353" i="16"/>
  <c r="S1354" i="16"/>
  <c r="S1355" i="16"/>
  <c r="S1356" i="16"/>
  <c r="S1357" i="16"/>
  <c r="I1357" i="16"/>
  <c r="S1358" i="16"/>
  <c r="S1359" i="16"/>
  <c r="S1360" i="16"/>
  <c r="S1361" i="16"/>
  <c r="G1361" i="16"/>
  <c r="S1362" i="16"/>
  <c r="S1363" i="16"/>
  <c r="S1364" i="16"/>
  <c r="S1365" i="16"/>
  <c r="G1365" i="16"/>
  <c r="S1366" i="16"/>
  <c r="S1367" i="16"/>
  <c r="S1368" i="16"/>
  <c r="S1369" i="16"/>
  <c r="E1369" i="16"/>
  <c r="S1370" i="16"/>
  <c r="S1371" i="16"/>
  <c r="G1371" i="16"/>
  <c r="S1372" i="16"/>
  <c r="S1373" i="16"/>
  <c r="S1374" i="16"/>
  <c r="S1375" i="16"/>
  <c r="S1376" i="16"/>
  <c r="S1377" i="16"/>
  <c r="S1378" i="16"/>
  <c r="D1378" i="16"/>
  <c r="S1379" i="16"/>
  <c r="I1379" i="16"/>
  <c r="S1380" i="16"/>
  <c r="E1380" i="16"/>
  <c r="S1381" i="16"/>
  <c r="S1382" i="16"/>
  <c r="H1382" i="16"/>
  <c r="S1383" i="16"/>
  <c r="S1384" i="16"/>
  <c r="S1385" i="16"/>
  <c r="S1386" i="16"/>
  <c r="S1387" i="16"/>
  <c r="S1388" i="16"/>
  <c r="S1389" i="16"/>
  <c r="H1389" i="16"/>
  <c r="S1390" i="16"/>
  <c r="E1390" i="16"/>
  <c r="S1391" i="16"/>
  <c r="I1391" i="16"/>
  <c r="S1392" i="16"/>
  <c r="S1393" i="16"/>
  <c r="S1394" i="16"/>
  <c r="G1394" i="16"/>
  <c r="S1395" i="16"/>
  <c r="J1395" i="16"/>
  <c r="S1396" i="16"/>
  <c r="J1396" i="16"/>
  <c r="S1397" i="16"/>
  <c r="S1398" i="16"/>
  <c r="I1398" i="16"/>
  <c r="S1399" i="16"/>
  <c r="I1399" i="16"/>
  <c r="S1400" i="16"/>
  <c r="E1400" i="16"/>
  <c r="S1401" i="16"/>
  <c r="S1402" i="16"/>
  <c r="G1402" i="16"/>
  <c r="S1403" i="16"/>
  <c r="S1404" i="16"/>
  <c r="J1404" i="16"/>
  <c r="S1405" i="16"/>
  <c r="E1405" i="16"/>
  <c r="S1406" i="16"/>
  <c r="I1406" i="16"/>
  <c r="S1407" i="16"/>
  <c r="F1407" i="16"/>
  <c r="S1408" i="16"/>
  <c r="S1409" i="16"/>
  <c r="S1410" i="16"/>
  <c r="G1410" i="16"/>
  <c r="S1411" i="16"/>
  <c r="S1412" i="16"/>
  <c r="S1413" i="16"/>
  <c r="H1413" i="16"/>
  <c r="S1414" i="16"/>
  <c r="F1414" i="16"/>
  <c r="S1415" i="16"/>
  <c r="S1416" i="16"/>
  <c r="G1416" i="16"/>
  <c r="S1417" i="16"/>
  <c r="S1418" i="16"/>
  <c r="S1419" i="16"/>
  <c r="D1419" i="16"/>
  <c r="S1420" i="16"/>
  <c r="J1420" i="16"/>
  <c r="S1421" i="16"/>
  <c r="S1422" i="16"/>
  <c r="G1422" i="16"/>
  <c r="S1423" i="16"/>
  <c r="J1423" i="16"/>
  <c r="S1424" i="16"/>
  <c r="S1425" i="16"/>
  <c r="S1426" i="16"/>
  <c r="S1427" i="16"/>
  <c r="F1427" i="16"/>
  <c r="S1428" i="16"/>
  <c r="S1429" i="16"/>
  <c r="S1430" i="16"/>
  <c r="S1431" i="16"/>
  <c r="E1431" i="16"/>
  <c r="S1432" i="16"/>
  <c r="I1432" i="16"/>
  <c r="S1433" i="16"/>
  <c r="I1433" i="16"/>
  <c r="S1434" i="16"/>
  <c r="H1434" i="16"/>
  <c r="S1435" i="16"/>
  <c r="D1435" i="16"/>
  <c r="S1436" i="16"/>
  <c r="S1437" i="16"/>
  <c r="H1437" i="16"/>
  <c r="S1438" i="16"/>
  <c r="S1439" i="16"/>
  <c r="S1440" i="16"/>
  <c r="S1441" i="16"/>
  <c r="S1442" i="16"/>
  <c r="S1443" i="16"/>
  <c r="E1443" i="16"/>
  <c r="S1444" i="16"/>
  <c r="S1445" i="16"/>
  <c r="J1445" i="16"/>
  <c r="S1446" i="16"/>
  <c r="S1447" i="16"/>
  <c r="S1448" i="16"/>
  <c r="J1448" i="16"/>
  <c r="S1449" i="16"/>
  <c r="S1450" i="16"/>
  <c r="S1451" i="16"/>
  <c r="H1451" i="16"/>
  <c r="S1452" i="16"/>
  <c r="S1453" i="16"/>
  <c r="S1454" i="16"/>
  <c r="S1455" i="16"/>
  <c r="S1456" i="16"/>
  <c r="S1457" i="16"/>
  <c r="S1458" i="16"/>
  <c r="S1459" i="16"/>
  <c r="G1459" i="16"/>
  <c r="S1460" i="16"/>
  <c r="S1461" i="16"/>
  <c r="F1461" i="16"/>
  <c r="S1462" i="16"/>
  <c r="S1463" i="16"/>
  <c r="J1463" i="16"/>
  <c r="S1464" i="16"/>
  <c r="S1465" i="16"/>
  <c r="D1465" i="16"/>
  <c r="S1466" i="16"/>
  <c r="S1467" i="16"/>
  <c r="S1468" i="16"/>
  <c r="J1468" i="16"/>
  <c r="S1469" i="16"/>
  <c r="S1470" i="16"/>
  <c r="S1471" i="16"/>
  <c r="S1472" i="16"/>
  <c r="E1472" i="16"/>
  <c r="S1473" i="16"/>
  <c r="S1474" i="16"/>
  <c r="I1474" i="16"/>
  <c r="S1475" i="16"/>
  <c r="S1476" i="16"/>
  <c r="S1477" i="16"/>
  <c r="D1477" i="16"/>
  <c r="S1478" i="16"/>
  <c r="S1479" i="16"/>
  <c r="S1480" i="16"/>
  <c r="F1480" i="16"/>
  <c r="S1481" i="16"/>
  <c r="S1482" i="16"/>
  <c r="H1482" i="16"/>
  <c r="S1483" i="16"/>
  <c r="S1484" i="16"/>
  <c r="G1484" i="16"/>
  <c r="S1485" i="16"/>
  <c r="G1485" i="16"/>
  <c r="S1486" i="16"/>
  <c r="F1486" i="16"/>
  <c r="S1487" i="16"/>
  <c r="J1487" i="16"/>
  <c r="S1488" i="16"/>
  <c r="D1488" i="16"/>
  <c r="S1489" i="16"/>
  <c r="F1489" i="16"/>
  <c r="S1490" i="16"/>
  <c r="S1491" i="16"/>
  <c r="S1492" i="16"/>
  <c r="G1492" i="16"/>
  <c r="S1493" i="16"/>
  <c r="D1493" i="16"/>
  <c r="S1494" i="16"/>
  <c r="S1495" i="16"/>
  <c r="S1496" i="16"/>
  <c r="J1496" i="16"/>
  <c r="S1497" i="16"/>
  <c r="S1498" i="16"/>
  <c r="G1498" i="16"/>
  <c r="S1499" i="16"/>
  <c r="F1499" i="16"/>
  <c r="S1500" i="16"/>
  <c r="S1501" i="16"/>
  <c r="F1501" i="16"/>
  <c r="S1502" i="16"/>
  <c r="H1502" i="16"/>
  <c r="S1503" i="16"/>
  <c r="I1503" i="16"/>
  <c r="S1504" i="16"/>
  <c r="S1505" i="16"/>
  <c r="S1506" i="16"/>
  <c r="G1506" i="16"/>
  <c r="S1507" i="16"/>
  <c r="D1507" i="16"/>
  <c r="S1508" i="16"/>
  <c r="S1509" i="16"/>
  <c r="S1510" i="16"/>
  <c r="S1511" i="16"/>
  <c r="S1512" i="16"/>
  <c r="I1512" i="16"/>
  <c r="S1513" i="16"/>
  <c r="F1513" i="16"/>
  <c r="S1514" i="16"/>
  <c r="S1515" i="16"/>
  <c r="I1515" i="16"/>
  <c r="S1516" i="16"/>
  <c r="G1516" i="16"/>
  <c r="S1517" i="16"/>
  <c r="S1518" i="16"/>
  <c r="S1519" i="16"/>
  <c r="S1520" i="16"/>
  <c r="E1520" i="16"/>
  <c r="S1521" i="16"/>
  <c r="S1522" i="16"/>
  <c r="S1523" i="16"/>
  <c r="J1523" i="16"/>
  <c r="S1524" i="16"/>
  <c r="S1525" i="16"/>
  <c r="I1525" i="16"/>
  <c r="S1526" i="16"/>
  <c r="S1527" i="16"/>
  <c r="S1528" i="16"/>
  <c r="S1529" i="16"/>
  <c r="S1530" i="16"/>
  <c r="S1531" i="16"/>
  <c r="F1531" i="16"/>
  <c r="S1532" i="16"/>
  <c r="G1532" i="16"/>
  <c r="S1533" i="16"/>
  <c r="S1534" i="16"/>
  <c r="S1535" i="16"/>
  <c r="S1536" i="16"/>
  <c r="S1537" i="16"/>
  <c r="S1538" i="16"/>
  <c r="S1539" i="16"/>
  <c r="H1539" i="16"/>
  <c r="S1540" i="16"/>
  <c r="S1541" i="16"/>
  <c r="S1542" i="16"/>
  <c r="G1542" i="16"/>
  <c r="S1543" i="16"/>
  <c r="S1544" i="16"/>
  <c r="S1545" i="16"/>
  <c r="S1546" i="16"/>
  <c r="S1547" i="16"/>
  <c r="G1547" i="16"/>
  <c r="S1548" i="16"/>
  <c r="S1549" i="16"/>
  <c r="S1550" i="16"/>
  <c r="G1550" i="16"/>
  <c r="S1551" i="16"/>
  <c r="S1552" i="16"/>
  <c r="S1553" i="16"/>
  <c r="S1554" i="16"/>
  <c r="J1554" i="16"/>
  <c r="S1555" i="16"/>
  <c r="F1555" i="16"/>
  <c r="S1556" i="16"/>
  <c r="E1556" i="16"/>
  <c r="S1557" i="16"/>
  <c r="I1557" i="16"/>
  <c r="S1558" i="16"/>
  <c r="S1559" i="16"/>
  <c r="S1560" i="16"/>
  <c r="S1561" i="16"/>
  <c r="S1562" i="16"/>
  <c r="S1563" i="16"/>
  <c r="I1563" i="16"/>
  <c r="S1564" i="16"/>
  <c r="J1564" i="16"/>
  <c r="S1565" i="16"/>
  <c r="S1566" i="16"/>
  <c r="S1567" i="16"/>
  <c r="S1568" i="16"/>
  <c r="S1569" i="16"/>
  <c r="G1569" i="16"/>
  <c r="S1570" i="16"/>
  <c r="J1570" i="16"/>
  <c r="S1571" i="16"/>
  <c r="D1571" i="16"/>
  <c r="S1572" i="16"/>
  <c r="S1573" i="16"/>
  <c r="G1573" i="16"/>
  <c r="S1574" i="16"/>
  <c r="S1575" i="16"/>
  <c r="S1576" i="16"/>
  <c r="S1577" i="16"/>
  <c r="S1578" i="16"/>
  <c r="S1579" i="16"/>
  <c r="J1579" i="16"/>
  <c r="S1580" i="16"/>
  <c r="S1581" i="16"/>
  <c r="E1581" i="16"/>
  <c r="S1582" i="16"/>
  <c r="S1583" i="16"/>
  <c r="E1583" i="16"/>
  <c r="S1584" i="16"/>
  <c r="S1585" i="16"/>
  <c r="H1585" i="16"/>
  <c r="S1586" i="16"/>
  <c r="S1587" i="16"/>
  <c r="S1588" i="16"/>
  <c r="G1588" i="16"/>
  <c r="S1589" i="16"/>
  <c r="D1589" i="16"/>
  <c r="S1590" i="16"/>
  <c r="E1590" i="16"/>
  <c r="S1591" i="16"/>
  <c r="I1591" i="16"/>
  <c r="S1592" i="16"/>
  <c r="J1592" i="16"/>
  <c r="S1593" i="16"/>
  <c r="J1593" i="16"/>
  <c r="S1594" i="16"/>
  <c r="J1594" i="16"/>
  <c r="S1595" i="16"/>
  <c r="D1595" i="16"/>
  <c r="S1596" i="16"/>
  <c r="H1596" i="16"/>
  <c r="S1597" i="16"/>
  <c r="F1597" i="16"/>
  <c r="S1598" i="16"/>
  <c r="S1599" i="16"/>
  <c r="S1600" i="16"/>
  <c r="S1601" i="16"/>
  <c r="E1601" i="16"/>
  <c r="S1602" i="16"/>
  <c r="S1603" i="16"/>
  <c r="H1603" i="16"/>
  <c r="S1604" i="16"/>
  <c r="G1604" i="16"/>
  <c r="S1605" i="16"/>
  <c r="G1605" i="16"/>
  <c r="S1606" i="16"/>
  <c r="H1606" i="16"/>
  <c r="S1607" i="16"/>
  <c r="S1608" i="16"/>
  <c r="D1608" i="16"/>
  <c r="S1609" i="16"/>
  <c r="D1609" i="16"/>
  <c r="S1610" i="16"/>
  <c r="S1611" i="16"/>
  <c r="H1611" i="16"/>
  <c r="S1612" i="16"/>
  <c r="D1612" i="16"/>
  <c r="S1613" i="16"/>
  <c r="H1613" i="16"/>
  <c r="S1614" i="16"/>
  <c r="S1615" i="16"/>
  <c r="E1615" i="16"/>
  <c r="S1616" i="16"/>
  <c r="S1617" i="16"/>
  <c r="F1617" i="16"/>
  <c r="S1618" i="16"/>
  <c r="S1619" i="16"/>
  <c r="J1619" i="16"/>
  <c r="S1620" i="16"/>
  <c r="H1620" i="16"/>
  <c r="S1621" i="16"/>
  <c r="I1621" i="16"/>
  <c r="S1622" i="16"/>
  <c r="S1623" i="16"/>
  <c r="S1624" i="16"/>
  <c r="S1625" i="16"/>
  <c r="S1626" i="16"/>
  <c r="D1626" i="16"/>
  <c r="S1627" i="16"/>
  <c r="F1627" i="16"/>
  <c r="S1628" i="16"/>
  <c r="S1629" i="16"/>
  <c r="S1630" i="16"/>
  <c r="S1631" i="16"/>
  <c r="E1631" i="16"/>
  <c r="S1632" i="16"/>
  <c r="G1632" i="16"/>
  <c r="S1633" i="16"/>
  <c r="E1633" i="16"/>
  <c r="S1634" i="16"/>
  <c r="S1635" i="16"/>
  <c r="S1636" i="16"/>
  <c r="F1636" i="16"/>
  <c r="S1637" i="16"/>
  <c r="J1637" i="16"/>
  <c r="S1638" i="16"/>
  <c r="S1639" i="16"/>
  <c r="G1639" i="16"/>
  <c r="S1640" i="16"/>
  <c r="F1640" i="16"/>
  <c r="S1641" i="16"/>
  <c r="J1641" i="16"/>
  <c r="S1642" i="16"/>
  <c r="H1642" i="16"/>
  <c r="S1643" i="16"/>
  <c r="F1643" i="16"/>
  <c r="S1644" i="16"/>
  <c r="H1644" i="16"/>
  <c r="S1645" i="16"/>
  <c r="S1646" i="16"/>
  <c r="S1647" i="16"/>
  <c r="D1647" i="16"/>
  <c r="S1648" i="16"/>
  <c r="S1649" i="16"/>
  <c r="D1649" i="16"/>
  <c r="S1650" i="16"/>
  <c r="S1651" i="16"/>
  <c r="H1651" i="16"/>
  <c r="S1652" i="16"/>
  <c r="D1652" i="16"/>
  <c r="S1653" i="16"/>
  <c r="S1654" i="16"/>
  <c r="F1654" i="16"/>
  <c r="S1655" i="16"/>
  <c r="J1655" i="16"/>
  <c r="S1656" i="16"/>
  <c r="F1656" i="16"/>
  <c r="S1657" i="16"/>
  <c r="S1658" i="16"/>
  <c r="H1658" i="16"/>
  <c r="S1659" i="16"/>
  <c r="D1659" i="16"/>
  <c r="S1660" i="16"/>
  <c r="H1660" i="16"/>
  <c r="S1661" i="16"/>
  <c r="S1662" i="16"/>
  <c r="S1663" i="16"/>
  <c r="G1663" i="16"/>
  <c r="S1664" i="16"/>
  <c r="G1664" i="16"/>
  <c r="S1665" i="16"/>
  <c r="F1665" i="16"/>
  <c r="S1666" i="16"/>
  <c r="D1666" i="16"/>
  <c r="S1667" i="16"/>
  <c r="S1668" i="16"/>
  <c r="S1669" i="16"/>
  <c r="S1670" i="16"/>
  <c r="D1670" i="16"/>
  <c r="S1671" i="16"/>
  <c r="S1672" i="16"/>
  <c r="G1672" i="16"/>
  <c r="S1673" i="16"/>
  <c r="S1674" i="16"/>
  <c r="D1674" i="16"/>
  <c r="S1675" i="16"/>
  <c r="E1675" i="16"/>
  <c r="S1676" i="16"/>
  <c r="S1677" i="16"/>
  <c r="I1677" i="16"/>
  <c r="S1678" i="16"/>
  <c r="D1678" i="16"/>
  <c r="S1679" i="16"/>
  <c r="I1679" i="16"/>
  <c r="S1680" i="16"/>
  <c r="S1681" i="16"/>
  <c r="I1681" i="16"/>
  <c r="S1682" i="16"/>
  <c r="S1683" i="16"/>
  <c r="S1684" i="16"/>
  <c r="S1685" i="16"/>
  <c r="D1685" i="16"/>
  <c r="S1686" i="16"/>
  <c r="S1687" i="16"/>
  <c r="I1687" i="16"/>
  <c r="S1688" i="16"/>
  <c r="S1689" i="16"/>
  <c r="G1689" i="16"/>
  <c r="S1690" i="16"/>
  <c r="S1691" i="16"/>
  <c r="S1692" i="16"/>
  <c r="S1693" i="16"/>
  <c r="D1693" i="16"/>
  <c r="S1694" i="16"/>
  <c r="J1694" i="16"/>
  <c r="S1695" i="16"/>
  <c r="S1696" i="16"/>
  <c r="S1697" i="16"/>
  <c r="S1698" i="16"/>
  <c r="H1698" i="16"/>
  <c r="S1699" i="16"/>
  <c r="H1699" i="16"/>
  <c r="S1700" i="16"/>
  <c r="S1701" i="16"/>
  <c r="S1702" i="16"/>
  <c r="S1703" i="16"/>
  <c r="S1704" i="16"/>
  <c r="S1705" i="16"/>
  <c r="I1705" i="16"/>
  <c r="S1706" i="16"/>
  <c r="S1707" i="16"/>
  <c r="F1707" i="16"/>
  <c r="S1708" i="16"/>
  <c r="S1709" i="16"/>
  <c r="J1709" i="16"/>
  <c r="S1710" i="16"/>
  <c r="F1710" i="16"/>
  <c r="S1711" i="16"/>
  <c r="H1711" i="16"/>
  <c r="S1712" i="16"/>
  <c r="S1713" i="16"/>
  <c r="S1714" i="16"/>
  <c r="S1715" i="16"/>
  <c r="S1716" i="16"/>
  <c r="S1717" i="16"/>
  <c r="I1717" i="16"/>
  <c r="S1718" i="16"/>
  <c r="S1719" i="16"/>
  <c r="S1720" i="16"/>
  <c r="S1721" i="16"/>
  <c r="F1721" i="16"/>
  <c r="S1722" i="16"/>
  <c r="S1723" i="16"/>
  <c r="G1723" i="16"/>
  <c r="S1724" i="16"/>
  <c r="I1724" i="16"/>
  <c r="S1725" i="16"/>
  <c r="S1726" i="16"/>
  <c r="S1727" i="16"/>
  <c r="I1727" i="16"/>
  <c r="S1728" i="16"/>
  <c r="D1728" i="16"/>
  <c r="S1729" i="16"/>
  <c r="S1730" i="16"/>
  <c r="F1730" i="16"/>
  <c r="S1731" i="16"/>
  <c r="H1731" i="16"/>
  <c r="S1732" i="16"/>
  <c r="H1732" i="16"/>
  <c r="S1733" i="16"/>
  <c r="S1734" i="16"/>
  <c r="S1735" i="16"/>
  <c r="G1735" i="16"/>
  <c r="S1736" i="16"/>
  <c r="S1737" i="16"/>
  <c r="S1738" i="16"/>
  <c r="D1738" i="16"/>
  <c r="S1739" i="16"/>
  <c r="S1740" i="16"/>
  <c r="G1740" i="16"/>
  <c r="S1741" i="16"/>
  <c r="E1741" i="16"/>
  <c r="S1742" i="16"/>
  <c r="I1742" i="16"/>
  <c r="S1743" i="16"/>
  <c r="D1743" i="16"/>
  <c r="S1744" i="16"/>
  <c r="D1744" i="16"/>
  <c r="S1745" i="16"/>
  <c r="G1745" i="16"/>
  <c r="S1746" i="16"/>
  <c r="S1747" i="16"/>
  <c r="S1748" i="16"/>
  <c r="F1748" i="16"/>
  <c r="S1749" i="16"/>
  <c r="S1750" i="16"/>
  <c r="S1751" i="16"/>
  <c r="D1751" i="16"/>
  <c r="S1752" i="16"/>
  <c r="J1752" i="16"/>
  <c r="S1753" i="16"/>
  <c r="S1754" i="16"/>
  <c r="S1755" i="16"/>
  <c r="G1755" i="16"/>
  <c r="S1756" i="16"/>
  <c r="D1756" i="16"/>
  <c r="S1757" i="16"/>
  <c r="S1758" i="16"/>
  <c r="S1759" i="16"/>
  <c r="S1760" i="16"/>
  <c r="D1760" i="16"/>
  <c r="S1761" i="16"/>
  <c r="S1762" i="16"/>
  <c r="S1763" i="16"/>
  <c r="G1763" i="16"/>
  <c r="S1764" i="16"/>
  <c r="I1764" i="16"/>
  <c r="S1765" i="16"/>
  <c r="S1766" i="16"/>
  <c r="H1766" i="16"/>
  <c r="S1767" i="16"/>
  <c r="J1767" i="16"/>
  <c r="S1768" i="16"/>
  <c r="G1768" i="16"/>
  <c r="S1769" i="16"/>
  <c r="S1770" i="16"/>
  <c r="S1771" i="16"/>
  <c r="S1772" i="16"/>
  <c r="I1772" i="16"/>
  <c r="S1773" i="16"/>
  <c r="J1773" i="16"/>
  <c r="S1774" i="16"/>
  <c r="S1775" i="16"/>
  <c r="H1775" i="16"/>
  <c r="S1776" i="16"/>
  <c r="D1776" i="16"/>
  <c r="S1777" i="16"/>
  <c r="S1778" i="16"/>
  <c r="G1778" i="16"/>
  <c r="S1779" i="16"/>
  <c r="G1779" i="16"/>
  <c r="S1780" i="16"/>
  <c r="S1781" i="16"/>
  <c r="D1781" i="16"/>
  <c r="S1782" i="16"/>
  <c r="G1782" i="16"/>
  <c r="S1783" i="16"/>
  <c r="G1783" i="16"/>
  <c r="S1784" i="16"/>
  <c r="S1785" i="16"/>
  <c r="D1785" i="16"/>
  <c r="S1786" i="16"/>
  <c r="S1787" i="16"/>
  <c r="F1787" i="16"/>
  <c r="S1788" i="16"/>
  <c r="F1788" i="16"/>
  <c r="S1789" i="16"/>
  <c r="S1790" i="16"/>
  <c r="S1791" i="16"/>
  <c r="H1791" i="16"/>
  <c r="S1792" i="16"/>
  <c r="S1793" i="16"/>
  <c r="S1794" i="16"/>
  <c r="F1794" i="16"/>
  <c r="S1795" i="16"/>
  <c r="G1795" i="16"/>
  <c r="S1796" i="16"/>
  <c r="S1797" i="16"/>
  <c r="S1798" i="16"/>
  <c r="E1798" i="16"/>
  <c r="S1799" i="16"/>
  <c r="I1799" i="16"/>
  <c r="S1800" i="16"/>
  <c r="D1800" i="16"/>
  <c r="S1801" i="16"/>
  <c r="D1801" i="16"/>
  <c r="S1802" i="16"/>
  <c r="J1802" i="16"/>
  <c r="S1803" i="16"/>
  <c r="S1804" i="16"/>
  <c r="S1805" i="16"/>
  <c r="J1805" i="16"/>
  <c r="S1806" i="16"/>
  <c r="I1806" i="16"/>
  <c r="S1807" i="16"/>
  <c r="S1808" i="16"/>
  <c r="S1809" i="16"/>
  <c r="E1809" i="16"/>
  <c r="S1810" i="16"/>
  <c r="S1811" i="16"/>
  <c r="I1811" i="16"/>
  <c r="S1812" i="16"/>
  <c r="S1813" i="16"/>
  <c r="I1813" i="16"/>
  <c r="S1814" i="16"/>
  <c r="S1815" i="16"/>
  <c r="S1816" i="16"/>
  <c r="S1817" i="16"/>
  <c r="G1817" i="16"/>
  <c r="S1818" i="16"/>
  <c r="S1819" i="16"/>
  <c r="S1820" i="16"/>
  <c r="S1821" i="16"/>
  <c r="D1821" i="16"/>
  <c r="S1822" i="16"/>
  <c r="H1822" i="16"/>
  <c r="S1823" i="16"/>
  <c r="S1824" i="16"/>
  <c r="F1824" i="16"/>
  <c r="S1825" i="16"/>
  <c r="S1826" i="16"/>
  <c r="S1827" i="16"/>
  <c r="S1828" i="16"/>
  <c r="S1829" i="16"/>
  <c r="S1830" i="16"/>
  <c r="S1831" i="16"/>
  <c r="I1831" i="16"/>
  <c r="S1832" i="16"/>
  <c r="S1833" i="16"/>
  <c r="E1833" i="16"/>
  <c r="S1834" i="16"/>
  <c r="G1834" i="16"/>
  <c r="S1835" i="16"/>
  <c r="S1836" i="16"/>
  <c r="S1837" i="16"/>
  <c r="S1838" i="16"/>
  <c r="S1839" i="16"/>
  <c r="S1840" i="16"/>
  <c r="G1840" i="16"/>
  <c r="S1841" i="16"/>
  <c r="S1842" i="16"/>
  <c r="J1842" i="16"/>
  <c r="S1843" i="16"/>
  <c r="S1844" i="16"/>
  <c r="H1844" i="16"/>
  <c r="S1845" i="16"/>
  <c r="I1845" i="16"/>
  <c r="S1846" i="16"/>
  <c r="D1846" i="16"/>
  <c r="S1847" i="16"/>
  <c r="S1848" i="16"/>
  <c r="S1849" i="16"/>
  <c r="S1850" i="16"/>
  <c r="G1850" i="16"/>
  <c r="S1851" i="16"/>
  <c r="S1852" i="16"/>
  <c r="S1853" i="16"/>
  <c r="S1854" i="16"/>
  <c r="J1854" i="16"/>
  <c r="S1855" i="16"/>
  <c r="S1856" i="16"/>
  <c r="S1857" i="16"/>
  <c r="S1858" i="16"/>
  <c r="J1858" i="16"/>
  <c r="S1859" i="16"/>
  <c r="F1859" i="16"/>
  <c r="S1860" i="16"/>
  <c r="S1861" i="16"/>
  <c r="J1861" i="16"/>
  <c r="S1862" i="16"/>
  <c r="E1862" i="16"/>
  <c r="S1863" i="16"/>
  <c r="S1864" i="16"/>
  <c r="S1865" i="16"/>
  <c r="F1865" i="16"/>
  <c r="S1866" i="16"/>
  <c r="I1866" i="16"/>
  <c r="S1867" i="16"/>
  <c r="H1867" i="16"/>
  <c r="S1868" i="16"/>
  <c r="S1869" i="16"/>
  <c r="S1870" i="16"/>
  <c r="H1870" i="16"/>
  <c r="S1871" i="16"/>
  <c r="I1871" i="16"/>
  <c r="S1872" i="16"/>
  <c r="E1872" i="16"/>
  <c r="S1873" i="16"/>
  <c r="F1873" i="16"/>
  <c r="S1874" i="16"/>
  <c r="J1874" i="16"/>
  <c r="S1875" i="16"/>
  <c r="S1876" i="16"/>
  <c r="S1877" i="16"/>
  <c r="S1878" i="16"/>
  <c r="H1878" i="16"/>
  <c r="S1879" i="16"/>
  <c r="S1880" i="16"/>
  <c r="S1881" i="16"/>
  <c r="S1882" i="16"/>
  <c r="S1883" i="16"/>
  <c r="J1883" i="16"/>
  <c r="S1884" i="16"/>
  <c r="E1884" i="16"/>
  <c r="S1885" i="16"/>
  <c r="S1886" i="16"/>
  <c r="S1887" i="16"/>
  <c r="S1888" i="16"/>
  <c r="S1889" i="16"/>
  <c r="S1890" i="16"/>
  <c r="S1891" i="16"/>
  <c r="S1892" i="16"/>
  <c r="E1892" i="16"/>
  <c r="S1893" i="16"/>
  <c r="S1894" i="16"/>
  <c r="S1895" i="16"/>
  <c r="S1896" i="16"/>
  <c r="S1897" i="16"/>
  <c r="H1897" i="16"/>
  <c r="S1898" i="16"/>
  <c r="S1899" i="16"/>
  <c r="F1899" i="16"/>
  <c r="S1900" i="16"/>
  <c r="D1900" i="16"/>
  <c r="S1901" i="16"/>
  <c r="F1901" i="16"/>
  <c r="S1902" i="16"/>
  <c r="H1902" i="16"/>
  <c r="S1903" i="16"/>
  <c r="S1904" i="16"/>
  <c r="E1904" i="16"/>
  <c r="S1905" i="16"/>
  <c r="G1905" i="16"/>
  <c r="S1906" i="16"/>
  <c r="H1906" i="16"/>
  <c r="S1907" i="16"/>
  <c r="H1907" i="16"/>
  <c r="S1908" i="16"/>
  <c r="S1909" i="16"/>
  <c r="S1910" i="16"/>
  <c r="I1910" i="16"/>
  <c r="S1911" i="16"/>
  <c r="S1912" i="16"/>
  <c r="S1913" i="16"/>
  <c r="H1913" i="16"/>
  <c r="S1914" i="16"/>
  <c r="S1915" i="16"/>
  <c r="G1915" i="16"/>
  <c r="S1916" i="16"/>
  <c r="S1917" i="16"/>
  <c r="I1917" i="16"/>
  <c r="S1918" i="16"/>
  <c r="I1918" i="16"/>
  <c r="S1919" i="16"/>
  <c r="S1920" i="16"/>
  <c r="S1921" i="16"/>
  <c r="E1921" i="16"/>
  <c r="S1922" i="16"/>
  <c r="E1922" i="16"/>
  <c r="S1923" i="16"/>
  <c r="S1924" i="16"/>
  <c r="S1925" i="16"/>
  <c r="S1926" i="16"/>
  <c r="D1926" i="16"/>
  <c r="S1927" i="16"/>
  <c r="E1927" i="16"/>
  <c r="S1928" i="16"/>
  <c r="S1929" i="16"/>
  <c r="I1929" i="16"/>
  <c r="S1930" i="16"/>
  <c r="S1931" i="16"/>
  <c r="H1931" i="16"/>
  <c r="S1932" i="16"/>
  <c r="S1933" i="16"/>
  <c r="S1934" i="16"/>
  <c r="E1934" i="16"/>
  <c r="S1935" i="16"/>
  <c r="S1936" i="16"/>
  <c r="S1937" i="16"/>
  <c r="S1938" i="16"/>
  <c r="E1938" i="16"/>
  <c r="S1939" i="16"/>
  <c r="S1940" i="16"/>
  <c r="S1941" i="16"/>
  <c r="S1942" i="16"/>
  <c r="J1942" i="16"/>
  <c r="S1943" i="16"/>
  <c r="S1944" i="16"/>
  <c r="S1945" i="16"/>
  <c r="S1946" i="16"/>
  <c r="J1946" i="16"/>
  <c r="S1947" i="16"/>
  <c r="S1948" i="16"/>
  <c r="S1949" i="16"/>
  <c r="S1950" i="16"/>
  <c r="S1951" i="16"/>
  <c r="S1952" i="16"/>
  <c r="S1953" i="16"/>
  <c r="F1953" i="16"/>
  <c r="S1954" i="16"/>
  <c r="I1954" i="16"/>
  <c r="S1955" i="16"/>
  <c r="S1956" i="16"/>
  <c r="S1957" i="16"/>
  <c r="S1958" i="16"/>
  <c r="S1959" i="16"/>
  <c r="S1960" i="16"/>
  <c r="S1961" i="16"/>
  <c r="F1961" i="16"/>
  <c r="S1962" i="16"/>
  <c r="J1962" i="16"/>
  <c r="S1963" i="16"/>
  <c r="S1964" i="16"/>
  <c r="S1965" i="16"/>
  <c r="G1965" i="16"/>
  <c r="S1966" i="16"/>
  <c r="D1966" i="16"/>
  <c r="S1967" i="16"/>
  <c r="F1967" i="16"/>
  <c r="S1968" i="16"/>
  <c r="S1969" i="16"/>
  <c r="S1970" i="16"/>
  <c r="I1970" i="16"/>
  <c r="S1971" i="16"/>
  <c r="S1972" i="16"/>
  <c r="S1973" i="16"/>
  <c r="J1973" i="16"/>
  <c r="S1974" i="16"/>
  <c r="H1974" i="16"/>
  <c r="S1975" i="16"/>
  <c r="F1975" i="16"/>
  <c r="S1976" i="16"/>
  <c r="I1976" i="16"/>
  <c r="S1977" i="16"/>
  <c r="D1977" i="16"/>
  <c r="S1978" i="16"/>
  <c r="I1978" i="16"/>
  <c r="S1979" i="16"/>
  <c r="S1980" i="16"/>
  <c r="S1981" i="16"/>
  <c r="S1982" i="16"/>
  <c r="D1982" i="16"/>
  <c r="S1983" i="16"/>
  <c r="J1983" i="16"/>
  <c r="S1984" i="16"/>
  <c r="G1984" i="16"/>
  <c r="S1985" i="16"/>
  <c r="D1985" i="16"/>
  <c r="S1986" i="16"/>
  <c r="S1987" i="16"/>
  <c r="S1988" i="16"/>
  <c r="S1989" i="16"/>
  <c r="F1989" i="16"/>
  <c r="S1990" i="16"/>
  <c r="S1991" i="16"/>
  <c r="G1991" i="16"/>
  <c r="S1992" i="16"/>
  <c r="S1993" i="16"/>
  <c r="J1993" i="16"/>
  <c r="S1994" i="16"/>
  <c r="S1995" i="16"/>
  <c r="G1995" i="16"/>
  <c r="S1996" i="16"/>
  <c r="J1996" i="16"/>
  <c r="S1997" i="16"/>
  <c r="J1997" i="16"/>
  <c r="S1998" i="16"/>
  <c r="G1998" i="16"/>
  <c r="S1999" i="16"/>
  <c r="I1999" i="16"/>
  <c r="S2000" i="16"/>
  <c r="F2000" i="16"/>
  <c r="S2001" i="16"/>
  <c r="E2001" i="16"/>
  <c r="S2002" i="16"/>
  <c r="S2003" i="16"/>
  <c r="E2003" i="16"/>
  <c r="S2004" i="16"/>
  <c r="S2005" i="16"/>
  <c r="I2005" i="16"/>
  <c r="S2006" i="16"/>
  <c r="I2006" i="16"/>
  <c r="S2007" i="16"/>
  <c r="G2007" i="16"/>
  <c r="S2008" i="16"/>
  <c r="S2009" i="16"/>
  <c r="S2010" i="16"/>
  <c r="S2011" i="16"/>
  <c r="J2011" i="16"/>
  <c r="S2012" i="16"/>
  <c r="S2013" i="16"/>
  <c r="D2013" i="16"/>
  <c r="S2014" i="16"/>
  <c r="E2014" i="16"/>
  <c r="S2015" i="16"/>
  <c r="S2016" i="16"/>
  <c r="S2017" i="16"/>
  <c r="S2018" i="16"/>
  <c r="S2019" i="16"/>
  <c r="S2020" i="16"/>
  <c r="S2021" i="16"/>
  <c r="G2021" i="16"/>
  <c r="S2022" i="16"/>
  <c r="H2022" i="16"/>
  <c r="S2023" i="16"/>
  <c r="I2023" i="16"/>
  <c r="S2024" i="16"/>
  <c r="S2025" i="16"/>
  <c r="S2026" i="16"/>
  <c r="S2027" i="16"/>
  <c r="D2027" i="16"/>
  <c r="S2028" i="16"/>
  <c r="S2029" i="16"/>
  <c r="S2030" i="16"/>
  <c r="S2031" i="16"/>
  <c r="J2031" i="16"/>
  <c r="S2032" i="16"/>
  <c r="E2032" i="16"/>
  <c r="S2033" i="16"/>
  <c r="J2033" i="16"/>
  <c r="S2034" i="16"/>
  <c r="I2034" i="16"/>
  <c r="S2035" i="16"/>
  <c r="F2035" i="16"/>
  <c r="S2036" i="16"/>
  <c r="E2036" i="16"/>
  <c r="S2037" i="16"/>
  <c r="S2038" i="16"/>
  <c r="G2038" i="16"/>
  <c r="S2039" i="16"/>
  <c r="S2040" i="16"/>
  <c r="H2040" i="16"/>
  <c r="S2041" i="16"/>
  <c r="F2041" i="16"/>
  <c r="S2042" i="16"/>
  <c r="I2042" i="16"/>
  <c r="S2043" i="16"/>
  <c r="S2044" i="16"/>
  <c r="S2045" i="16"/>
  <c r="I2045" i="16"/>
  <c r="S2046" i="16"/>
  <c r="S2047" i="16"/>
  <c r="H2047" i="16"/>
  <c r="S2048" i="16"/>
  <c r="S2049" i="16"/>
  <c r="E2049" i="16"/>
  <c r="S2050" i="16"/>
  <c r="S2051" i="16"/>
  <c r="I2051" i="16"/>
  <c r="S2052" i="16"/>
  <c r="S2053" i="16"/>
  <c r="I2053" i="16"/>
  <c r="S2054" i="16"/>
  <c r="D2054" i="16"/>
  <c r="S2055" i="16"/>
  <c r="D2055" i="16"/>
  <c r="S2056" i="16"/>
  <c r="S2057" i="16"/>
  <c r="J2057" i="16"/>
  <c r="S2058" i="16"/>
  <c r="S2059" i="16"/>
  <c r="J2059" i="16"/>
  <c r="S2060" i="16"/>
  <c r="S2061" i="16"/>
  <c r="S2062" i="16"/>
  <c r="J2062" i="16"/>
  <c r="S2063" i="16"/>
  <c r="J2063" i="16"/>
  <c r="S2064" i="16"/>
  <c r="S2065" i="16"/>
  <c r="J2065" i="16"/>
  <c r="S2066" i="16"/>
  <c r="H2066" i="16"/>
  <c r="S2067" i="16"/>
  <c r="J2067" i="16"/>
  <c r="S2068" i="16"/>
  <c r="S2069" i="16"/>
  <c r="S2070" i="16"/>
  <c r="S2071" i="16"/>
  <c r="J2071" i="16"/>
  <c r="S2072" i="16"/>
  <c r="G2072" i="16"/>
  <c r="S2073" i="16"/>
  <c r="D2073" i="16"/>
  <c r="S2074" i="16"/>
  <c r="I2074" i="16"/>
  <c r="S2075" i="16"/>
  <c r="I2075" i="16"/>
  <c r="S2076" i="16"/>
  <c r="S2077" i="16"/>
  <c r="S2078" i="16"/>
  <c r="S2079" i="16"/>
  <c r="G2079" i="16"/>
  <c r="S2080" i="16"/>
  <c r="S2081" i="16"/>
  <c r="S2082" i="16"/>
  <c r="J2082" i="16"/>
  <c r="S2083" i="16"/>
  <c r="I2083" i="16"/>
  <c r="S2084" i="16"/>
  <c r="S2085" i="16"/>
  <c r="S2086" i="16"/>
  <c r="S2087" i="16"/>
  <c r="S2088" i="16"/>
  <c r="S2089" i="16"/>
  <c r="S2090" i="16"/>
  <c r="G2090" i="16"/>
  <c r="S2091" i="16"/>
  <c r="S2092" i="16"/>
  <c r="S2093" i="16"/>
  <c r="F2093" i="16"/>
  <c r="S2094" i="16"/>
  <c r="S2095" i="16"/>
  <c r="E2095" i="16"/>
  <c r="S2096" i="16"/>
  <c r="S2097" i="16"/>
  <c r="S2098" i="16"/>
  <c r="G2098" i="16"/>
  <c r="S2099" i="16"/>
  <c r="J2099" i="16"/>
  <c r="S2100" i="16"/>
  <c r="S2101" i="16"/>
  <c r="F2101" i="16"/>
  <c r="S2102" i="16"/>
  <c r="J2102" i="16"/>
  <c r="S2103" i="16"/>
  <c r="E2103" i="16"/>
  <c r="S2104" i="16"/>
  <c r="S2105" i="16"/>
  <c r="S2106" i="16"/>
  <c r="E2106" i="16"/>
  <c r="S2107" i="16"/>
  <c r="G2107" i="16"/>
  <c r="S2108" i="16"/>
  <c r="S2109" i="16"/>
  <c r="I2109" i="16"/>
  <c r="S2110" i="16"/>
  <c r="S2111" i="16"/>
  <c r="H2111" i="16"/>
  <c r="S2112" i="16"/>
  <c r="S2113" i="16"/>
  <c r="S2114" i="16"/>
  <c r="G2114" i="16"/>
  <c r="S2115" i="16"/>
  <c r="F2115" i="16"/>
  <c r="S2116" i="16"/>
  <c r="H2116" i="16"/>
  <c r="S2117" i="16"/>
  <c r="S2118" i="16"/>
  <c r="S2119" i="16"/>
  <c r="S2120" i="16"/>
  <c r="F2120" i="16"/>
  <c r="S2121" i="16"/>
  <c r="F2121" i="16"/>
  <c r="S2122" i="16"/>
  <c r="S2123" i="16"/>
  <c r="S2124" i="16"/>
  <c r="E2124" i="16"/>
  <c r="S2125" i="16"/>
  <c r="S2126" i="16"/>
  <c r="G2126" i="16"/>
  <c r="S2127" i="16"/>
  <c r="F2127" i="16"/>
  <c r="S2128" i="16"/>
  <c r="E2128" i="16"/>
  <c r="S2129" i="16"/>
  <c r="S2130" i="16"/>
  <c r="J2130" i="16"/>
  <c r="S2131" i="16"/>
  <c r="S2132" i="16"/>
  <c r="E2132" i="16"/>
  <c r="S2133" i="16"/>
  <c r="E2133" i="16"/>
  <c r="S2134" i="16"/>
  <c r="S2135" i="16"/>
  <c r="J2135" i="16"/>
  <c r="S2136" i="16"/>
  <c r="S2137" i="16"/>
  <c r="E2137" i="16"/>
  <c r="S2138" i="16"/>
  <c r="H2138" i="16"/>
  <c r="S2139" i="16"/>
  <c r="S2140" i="16"/>
  <c r="I2140" i="16"/>
  <c r="S2141" i="16"/>
  <c r="S2142" i="16"/>
  <c r="S2143" i="16"/>
  <c r="F2143" i="16"/>
  <c r="S2144" i="16"/>
  <c r="E2144" i="16"/>
  <c r="S2145" i="16"/>
  <c r="S2146" i="16"/>
  <c r="H2146" i="16"/>
  <c r="S2147" i="16"/>
  <c r="D2147" i="16"/>
  <c r="S2148" i="16"/>
  <c r="E2148" i="16"/>
  <c r="S2149" i="16"/>
  <c r="G2149" i="16"/>
  <c r="S2150" i="16"/>
  <c r="F2150" i="16"/>
  <c r="S2151" i="16"/>
  <c r="S2152" i="16"/>
  <c r="S2153" i="16"/>
  <c r="S2154" i="16"/>
  <c r="J2154" i="16"/>
  <c r="S2155" i="16"/>
  <c r="J2155" i="16"/>
  <c r="S2156" i="16"/>
  <c r="F2156" i="16"/>
  <c r="S2157" i="16"/>
  <c r="S2158" i="16"/>
  <c r="E2158" i="16"/>
  <c r="S2159" i="16"/>
  <c r="F2159" i="16"/>
  <c r="S2160" i="16"/>
  <c r="S2161" i="16"/>
  <c r="S2162" i="16"/>
  <c r="H2162" i="16"/>
  <c r="S2163" i="16"/>
  <c r="G2163" i="16"/>
  <c r="S2164" i="16"/>
  <c r="S2165" i="16"/>
  <c r="H2165" i="16"/>
  <c r="S2166" i="16"/>
  <c r="F2166" i="16"/>
  <c r="S2167" i="16"/>
  <c r="D2167" i="16"/>
  <c r="S2168" i="16"/>
  <c r="F2168" i="16"/>
  <c r="S2169" i="16"/>
  <c r="I2169" i="16"/>
  <c r="S2170" i="16"/>
  <c r="G2170" i="16"/>
  <c r="S2171" i="16"/>
  <c r="G2171" i="16"/>
  <c r="S2172" i="16"/>
  <c r="S2173" i="16"/>
  <c r="S2174" i="16"/>
  <c r="F2174" i="16"/>
  <c r="S2175" i="16"/>
  <c r="H2175" i="16"/>
  <c r="S2176" i="16"/>
  <c r="J2176" i="16"/>
  <c r="S2177" i="16"/>
  <c r="S2178" i="16"/>
  <c r="F2178" i="16"/>
  <c r="S2179" i="16"/>
  <c r="S2180" i="16"/>
  <c r="E2180" i="16"/>
  <c r="S2181" i="16"/>
  <c r="S2182" i="16"/>
  <c r="H2182" i="16"/>
  <c r="S2183" i="16"/>
  <c r="S2184" i="16"/>
  <c r="G2184" i="16"/>
  <c r="S2185" i="16"/>
  <c r="S2186" i="16"/>
  <c r="S2187" i="16"/>
  <c r="S2188" i="16"/>
  <c r="G2188" i="16"/>
  <c r="S2189" i="16"/>
  <c r="S2190" i="16"/>
  <c r="F2190" i="16"/>
  <c r="S2191" i="16"/>
  <c r="S2192" i="16"/>
  <c r="S2193" i="16"/>
  <c r="S2194" i="16"/>
  <c r="S2195" i="16"/>
  <c r="S2196" i="16"/>
  <c r="G2196" i="16"/>
  <c r="S2197" i="16"/>
  <c r="S2198" i="16"/>
  <c r="S2199" i="16"/>
  <c r="S2200" i="16"/>
  <c r="J2200" i="16"/>
  <c r="S2201" i="16"/>
  <c r="S2202" i="16"/>
  <c r="D2202" i="16"/>
  <c r="S2203" i="16"/>
  <c r="S2204" i="16"/>
  <c r="S2205" i="16"/>
  <c r="S2206" i="16"/>
  <c r="F2206" i="16"/>
  <c r="S2207" i="16"/>
  <c r="S2208" i="16"/>
  <c r="S2209" i="16"/>
  <c r="S2210" i="16"/>
  <c r="S2211" i="16"/>
  <c r="S2212" i="16"/>
  <c r="D2212" i="16"/>
  <c r="S2213" i="16"/>
  <c r="S2214" i="16"/>
  <c r="S2215" i="16"/>
  <c r="S2216" i="16"/>
  <c r="S2217" i="16"/>
  <c r="S2218" i="16"/>
  <c r="D2218" i="16"/>
  <c r="S2219" i="16"/>
  <c r="S2220" i="16"/>
  <c r="G2220" i="16"/>
  <c r="S2221" i="16"/>
  <c r="F2221" i="16"/>
  <c r="S2222" i="16"/>
  <c r="S2223" i="16"/>
  <c r="G2223" i="16"/>
  <c r="S2224" i="16"/>
  <c r="S2225" i="16"/>
  <c r="S2226" i="16"/>
  <c r="S2227" i="16"/>
  <c r="S2228" i="16"/>
  <c r="I2228" i="16"/>
  <c r="S2229" i="16"/>
  <c r="J2229" i="16"/>
  <c r="S2230" i="16"/>
  <c r="J2230" i="16"/>
  <c r="S2231" i="16"/>
  <c r="S2232" i="16"/>
  <c r="G2232" i="16"/>
  <c r="S2233" i="16"/>
  <c r="S2234" i="16"/>
  <c r="H2234" i="16"/>
  <c r="S2235" i="16"/>
  <c r="S2236" i="16"/>
  <c r="S2237" i="16"/>
  <c r="D2237" i="16"/>
  <c r="S2238" i="16"/>
  <c r="S2239" i="16"/>
  <c r="F2239" i="16"/>
  <c r="S2240" i="16"/>
  <c r="G2240" i="16"/>
  <c r="S2241" i="16"/>
  <c r="S2242" i="16"/>
  <c r="H2242" i="16"/>
  <c r="S2243" i="16"/>
  <c r="S2244" i="16"/>
  <c r="F2244" i="16"/>
  <c r="S2245" i="16"/>
  <c r="J2245" i="16"/>
  <c r="S2246" i="16"/>
  <c r="S2247" i="16"/>
  <c r="J2247" i="16"/>
  <c r="S2248" i="16"/>
  <c r="S2249" i="16"/>
  <c r="S2250" i="16"/>
  <c r="S2251" i="16"/>
  <c r="J2251" i="16"/>
  <c r="S2252" i="16"/>
  <c r="J2252" i="16"/>
  <c r="S2253" i="16"/>
  <c r="H2253" i="16"/>
  <c r="S2254" i="16"/>
  <c r="G2254" i="16"/>
  <c r="S2255" i="16"/>
  <c r="S2256" i="16"/>
  <c r="E2256" i="16"/>
  <c r="S2257" i="16"/>
  <c r="S2258" i="16"/>
  <c r="H2258" i="16"/>
  <c r="S2259" i="16"/>
  <c r="S2260" i="16"/>
  <c r="F2260" i="16"/>
  <c r="S2261" i="16"/>
  <c r="S2262" i="16"/>
  <c r="J2262" i="16"/>
  <c r="S2263" i="16"/>
  <c r="S2264" i="16"/>
  <c r="E2264" i="16"/>
  <c r="S2265" i="16"/>
  <c r="J2265" i="16"/>
  <c r="S2266" i="16"/>
  <c r="E2266" i="16"/>
  <c r="S2267" i="16"/>
  <c r="S2268" i="16"/>
  <c r="D2268" i="16"/>
  <c r="S2269" i="16"/>
  <c r="S2270" i="16"/>
  <c r="E2270" i="16"/>
  <c r="S2271" i="16"/>
  <c r="H2271" i="16"/>
  <c r="S2272" i="16"/>
  <c r="F2272" i="16"/>
  <c r="S2273" i="16"/>
  <c r="S2274" i="16"/>
  <c r="E2274" i="16"/>
  <c r="S2275" i="16"/>
  <c r="S2276" i="16"/>
  <c r="D2276" i="16"/>
  <c r="S2277" i="16"/>
  <c r="G2277" i="16"/>
  <c r="S2278" i="16"/>
  <c r="H2278" i="16"/>
  <c r="S2279" i="16"/>
  <c r="I2279" i="16"/>
  <c r="S2280" i="16"/>
  <c r="E2280" i="16"/>
  <c r="S2281" i="16"/>
  <c r="G2281" i="16"/>
  <c r="S2282" i="16"/>
  <c r="G2282" i="16"/>
  <c r="S2283" i="16"/>
  <c r="H2283" i="16"/>
  <c r="S2284" i="16"/>
  <c r="S2285" i="16"/>
  <c r="S2286" i="16"/>
  <c r="S2287" i="16"/>
  <c r="D2287" i="16"/>
  <c r="S2288" i="16"/>
  <c r="E2288" i="16"/>
  <c r="S2289" i="16"/>
  <c r="G2289" i="16"/>
  <c r="S2290" i="16"/>
  <c r="S2291" i="16"/>
  <c r="E2291" i="16"/>
  <c r="S2292" i="16"/>
  <c r="J2292" i="16"/>
  <c r="S2293" i="16"/>
  <c r="S2294" i="16"/>
  <c r="J2294" i="16"/>
  <c r="S2295" i="16"/>
  <c r="I2295" i="16"/>
  <c r="S2296" i="16"/>
  <c r="I2296" i="16"/>
  <c r="S2297" i="16"/>
  <c r="S2298" i="16"/>
  <c r="I2298" i="16"/>
  <c r="S2299" i="16"/>
  <c r="S2300" i="16"/>
  <c r="E2300" i="16"/>
  <c r="S2301" i="16"/>
  <c r="S2302" i="16"/>
  <c r="S2303" i="16"/>
  <c r="S2304" i="16"/>
  <c r="G2304" i="16"/>
  <c r="S2305" i="16"/>
  <c r="S2306" i="16"/>
  <c r="E2306" i="16"/>
  <c r="S2307" i="16"/>
  <c r="I2307" i="16"/>
  <c r="S2308" i="16"/>
  <c r="G2308" i="16"/>
  <c r="S2309" i="16"/>
  <c r="F2309" i="16"/>
  <c r="S2310" i="16"/>
  <c r="S2311" i="16"/>
  <c r="H2311" i="16"/>
  <c r="S2312" i="16"/>
  <c r="S2313" i="16"/>
  <c r="S2314" i="16"/>
  <c r="S2315" i="16"/>
  <c r="J2315" i="16"/>
  <c r="S2316" i="16"/>
  <c r="S2317" i="16"/>
  <c r="G2317" i="16"/>
  <c r="S2318" i="16"/>
  <c r="S2319" i="16"/>
  <c r="S2320" i="16"/>
  <c r="S2321" i="16"/>
  <c r="D2321" i="16"/>
  <c r="S2322" i="16"/>
  <c r="I2322" i="16"/>
  <c r="S2323" i="16"/>
  <c r="H2323" i="16"/>
  <c r="S2324" i="16"/>
  <c r="S2325" i="16"/>
  <c r="G2325" i="16"/>
  <c r="S2326" i="16"/>
  <c r="S2327" i="16"/>
  <c r="E2327" i="16"/>
  <c r="S2328" i="16"/>
  <c r="H2328" i="16"/>
  <c r="S2329" i="16"/>
  <c r="S2330" i="16"/>
  <c r="S2331" i="16"/>
  <c r="J2331" i="16"/>
  <c r="S2332" i="16"/>
  <c r="G2332" i="16"/>
  <c r="S2333" i="16"/>
  <c r="S2334" i="16"/>
  <c r="S2335" i="16"/>
  <c r="H2335" i="16"/>
  <c r="S2336" i="16"/>
  <c r="G2336" i="16"/>
  <c r="S2337" i="16"/>
  <c r="H2337" i="16"/>
  <c r="S2338" i="16"/>
  <c r="S2339" i="16"/>
  <c r="J2339" i="16"/>
  <c r="S2340" i="16"/>
  <c r="S2341" i="16"/>
  <c r="F2341" i="16"/>
  <c r="S2342" i="16"/>
  <c r="S2343" i="16"/>
  <c r="J2343" i="16"/>
  <c r="S2344" i="16"/>
  <c r="S2345" i="16"/>
  <c r="D2345" i="16"/>
  <c r="S2346" i="16"/>
  <c r="S2347" i="16"/>
  <c r="H2347" i="16"/>
  <c r="S2348" i="16"/>
  <c r="S2349" i="16"/>
  <c r="S2350" i="16"/>
  <c r="E2350" i="16"/>
  <c r="S2351" i="16"/>
  <c r="D2351" i="16"/>
  <c r="S2352" i="16"/>
  <c r="E2352" i="16"/>
  <c r="S2353" i="16"/>
  <c r="S2354" i="16"/>
  <c r="G2354" i="16"/>
  <c r="S2355" i="16"/>
  <c r="G2355" i="16"/>
  <c r="S2356" i="16"/>
  <c r="E2356" i="16"/>
  <c r="S2357" i="16"/>
  <c r="S2358" i="16"/>
  <c r="D2358" i="16"/>
  <c r="S2359" i="16"/>
  <c r="J2359" i="16"/>
  <c r="S2360" i="16"/>
  <c r="S2361" i="16"/>
  <c r="S2362" i="16"/>
  <c r="I2362" i="16"/>
  <c r="S2363" i="16"/>
  <c r="F2363" i="16"/>
  <c r="S2364" i="16"/>
  <c r="S2365" i="16"/>
  <c r="E2365" i="16"/>
  <c r="S2366" i="16"/>
  <c r="G2366" i="16"/>
  <c r="S2367" i="16"/>
  <c r="S2368" i="16"/>
  <c r="S2369" i="16"/>
  <c r="S2370" i="16"/>
  <c r="S2371" i="16"/>
  <c r="S2372" i="16"/>
  <c r="J2372" i="16"/>
  <c r="S2373" i="16"/>
  <c r="S2374" i="16"/>
  <c r="E2374" i="16"/>
  <c r="S2375" i="16"/>
  <c r="S2376" i="16"/>
  <c r="D2376" i="16"/>
  <c r="S2377" i="16"/>
  <c r="S2378" i="16"/>
  <c r="H2378" i="16"/>
  <c r="S2379" i="16"/>
  <c r="S2380" i="16"/>
  <c r="S2381" i="16"/>
  <c r="H2381" i="16"/>
  <c r="S2382" i="16"/>
  <c r="S2383" i="16"/>
  <c r="J2383" i="16"/>
  <c r="S2384" i="16"/>
  <c r="J2384" i="16"/>
  <c r="S2385" i="16"/>
  <c r="I2385" i="16"/>
  <c r="S2386" i="16"/>
  <c r="S2387" i="16"/>
  <c r="S2388" i="16"/>
  <c r="S2389" i="16"/>
  <c r="J2389" i="16"/>
  <c r="S2390" i="16"/>
  <c r="S2391" i="16"/>
  <c r="I2391" i="16"/>
  <c r="S2392" i="16"/>
  <c r="I2392" i="16"/>
  <c r="S2393" i="16"/>
  <c r="G2393" i="16"/>
  <c r="S2394" i="16"/>
  <c r="S2395" i="16"/>
  <c r="D2395" i="16"/>
  <c r="S2396" i="16"/>
  <c r="S2397" i="16"/>
  <c r="I2397" i="16"/>
  <c r="S2398" i="16"/>
  <c r="S2399" i="16"/>
  <c r="S2400" i="16"/>
  <c r="H2400" i="16"/>
  <c r="S2401" i="16"/>
  <c r="G2401" i="16"/>
  <c r="S2402" i="16"/>
  <c r="D2402" i="16"/>
  <c r="S2403" i="16"/>
  <c r="S2404" i="16"/>
  <c r="E2404" i="16"/>
  <c r="S2405" i="16"/>
  <c r="F2405" i="16"/>
  <c r="S2406" i="16"/>
  <c r="E2406" i="16"/>
  <c r="S2407" i="16"/>
  <c r="F2407" i="16"/>
  <c r="S2408" i="16"/>
  <c r="F2408" i="16"/>
  <c r="S2409" i="16"/>
  <c r="S2410" i="16"/>
  <c r="S2411" i="16"/>
  <c r="H2411" i="16"/>
  <c r="S2412" i="16"/>
  <c r="S2413" i="16"/>
  <c r="S2414" i="16"/>
  <c r="S2415" i="16"/>
  <c r="J2415" i="16"/>
  <c r="S2416" i="16"/>
  <c r="S2417" i="16"/>
  <c r="F2417" i="16"/>
  <c r="S2418" i="16"/>
  <c r="E2418" i="16"/>
  <c r="S2419" i="16"/>
  <c r="S2420" i="16"/>
  <c r="S2421" i="16"/>
  <c r="S2422" i="16"/>
  <c r="S2423" i="16"/>
  <c r="E2423" i="16"/>
  <c r="S2424" i="16"/>
  <c r="E2424" i="16"/>
  <c r="S2425" i="16"/>
  <c r="S2426" i="16"/>
  <c r="S2427" i="16"/>
  <c r="J2427" i="16"/>
  <c r="S2428" i="16"/>
  <c r="G2428" i="16"/>
  <c r="S2429" i="16"/>
  <c r="S2430" i="16"/>
  <c r="S2431" i="16"/>
  <c r="I2431" i="16"/>
  <c r="S2432" i="16"/>
  <c r="F2432" i="16"/>
  <c r="S2433" i="16"/>
  <c r="E2433" i="16"/>
  <c r="S2434" i="16"/>
  <c r="S2435" i="16"/>
  <c r="I2435" i="16"/>
  <c r="S2436" i="16"/>
  <c r="H2436" i="16"/>
  <c r="S2437" i="16"/>
  <c r="F2437" i="16"/>
  <c r="S2438" i="16"/>
  <c r="S2439" i="16"/>
  <c r="J2439" i="16"/>
  <c r="S2440" i="16"/>
  <c r="S2441" i="16"/>
  <c r="S2442" i="16"/>
  <c r="J2442" i="16"/>
  <c r="S2443" i="16"/>
  <c r="J2443" i="16"/>
  <c r="S2444" i="16"/>
  <c r="E2444" i="16"/>
  <c r="S2445" i="16"/>
  <c r="S2446" i="16"/>
  <c r="S2447" i="16"/>
  <c r="H2447" i="16"/>
  <c r="S2448" i="16"/>
  <c r="S2449" i="16"/>
  <c r="F2449" i="16"/>
  <c r="S2450" i="16"/>
  <c r="S2451" i="16"/>
  <c r="G2451" i="16"/>
  <c r="S2452" i="16"/>
  <c r="H2452" i="16"/>
  <c r="S2453" i="16"/>
  <c r="S2454" i="16"/>
  <c r="S2455" i="16"/>
  <c r="S2456" i="16"/>
  <c r="J2456" i="16"/>
  <c r="S2457" i="16"/>
  <c r="D2457" i="16"/>
  <c r="S2458" i="16"/>
  <c r="S2459" i="16"/>
  <c r="I2459" i="16"/>
  <c r="S2460" i="16"/>
  <c r="S2461" i="16"/>
  <c r="S2462" i="16"/>
  <c r="S2463" i="16"/>
  <c r="S2464" i="16"/>
  <c r="S2465" i="16"/>
  <c r="E2465" i="16"/>
  <c r="S2466" i="16"/>
  <c r="S2467" i="16"/>
  <c r="D2467" i="16"/>
  <c r="S2468" i="16"/>
  <c r="S2469" i="16"/>
  <c r="S2470" i="16"/>
  <c r="S2471" i="16"/>
  <c r="E2471" i="16"/>
  <c r="S2472" i="16"/>
  <c r="J2472" i="16"/>
  <c r="S2473" i="16"/>
  <c r="G2473" i="16"/>
  <c r="S2474" i="16"/>
  <c r="S2475" i="16"/>
  <c r="E2475" i="16"/>
  <c r="S2476" i="16"/>
  <c r="S2477" i="16"/>
  <c r="E2477" i="16"/>
  <c r="S2478" i="16"/>
  <c r="S2479" i="16"/>
  <c r="I2479" i="16"/>
  <c r="S2480" i="16"/>
  <c r="E2480" i="16"/>
  <c r="S2481" i="16"/>
  <c r="H2481" i="16"/>
  <c r="S2482" i="16"/>
  <c r="I2482" i="16"/>
  <c r="S2483" i="16"/>
  <c r="G2483" i="16"/>
  <c r="S2484" i="16"/>
  <c r="J2484" i="16"/>
  <c r="S2485" i="16"/>
  <c r="H2485" i="16"/>
  <c r="S2486" i="16"/>
  <c r="S2487" i="16"/>
  <c r="S2488" i="16"/>
  <c r="F2488" i="16"/>
  <c r="S2489" i="16"/>
  <c r="D2489" i="16"/>
  <c r="S2490" i="16"/>
  <c r="S2491" i="16"/>
  <c r="S2492" i="16"/>
  <c r="S2493" i="16"/>
  <c r="J2493" i="16"/>
  <c r="S2494" i="16"/>
  <c r="S2495" i="16"/>
  <c r="S2496" i="16"/>
  <c r="I2496" i="16"/>
  <c r="S2497" i="16"/>
  <c r="D2497" i="16"/>
  <c r="S2498" i="16"/>
  <c r="G2498" i="16"/>
  <c r="S2499" i="16"/>
  <c r="S2500" i="16"/>
  <c r="S2501" i="16"/>
  <c r="S2502" i="16"/>
  <c r="S2503" i="16"/>
  <c r="S2504" i="16"/>
  <c r="I2504" i="16"/>
  <c r="B20" i="10"/>
  <c r="B21" i="10"/>
  <c r="F26" i="10"/>
  <c r="B22" i="10"/>
  <c r="F27" i="10"/>
  <c r="B23" i="10"/>
  <c r="G23" i="10"/>
  <c r="H23" i="10"/>
  <c r="D23" i="10"/>
  <c r="F28" i="10"/>
  <c r="B9" i="10"/>
  <c r="G9" i="10"/>
  <c r="H9" i="10"/>
  <c r="B8" i="10"/>
  <c r="G8" i="10"/>
  <c r="H8" i="10"/>
  <c r="B7" i="10"/>
  <c r="G7" i="10"/>
  <c r="H7" i="10"/>
  <c r="B13" i="10"/>
  <c r="G13" i="10"/>
  <c r="H13" i="10"/>
  <c r="P39" i="4"/>
  <c r="P40" i="4"/>
  <c r="P41" i="4"/>
  <c r="P38" i="4"/>
  <c r="B12" i="10"/>
  <c r="G12" i="10"/>
  <c r="H12" i="10"/>
  <c r="D12" i="10"/>
  <c r="G62" i="10"/>
  <c r="G61" i="10"/>
  <c r="B61" i="10"/>
  <c r="B31" i="10"/>
  <c r="G31" i="10"/>
  <c r="B32" i="10"/>
  <c r="G32" i="10"/>
  <c r="B33" i="10"/>
  <c r="G33" i="10"/>
  <c r="B30" i="10"/>
  <c r="G30" i="10"/>
  <c r="B11" i="10"/>
  <c r="G11" i="10"/>
  <c r="H11" i="10"/>
  <c r="B10" i="10"/>
  <c r="G10" i="10"/>
  <c r="H10" i="10"/>
  <c r="A225" i="13"/>
  <c r="P3" i="4"/>
  <c r="B39" i="4"/>
  <c r="B51" i="4"/>
  <c r="A36" i="10" s="1"/>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c r="B59" i="10"/>
  <c r="G59" i="10"/>
  <c r="B58" i="10"/>
  <c r="G58" i="10"/>
  <c r="B57" i="10"/>
  <c r="G57" i="10"/>
  <c r="B56" i="10"/>
  <c r="G56" i="10"/>
  <c r="B55" i="10"/>
  <c r="G55" i="10"/>
  <c r="B54" i="10"/>
  <c r="G54" i="10"/>
  <c r="B53" i="10"/>
  <c r="G53" i="10"/>
  <c r="B50" i="10"/>
  <c r="G50" i="10"/>
  <c r="B48" i="10"/>
  <c r="G48" i="10"/>
  <c r="B47" i="10"/>
  <c r="G47" i="10"/>
  <c r="B46" i="10"/>
  <c r="G46" i="10"/>
  <c r="B45" i="10"/>
  <c r="G45" i="10"/>
  <c r="B43" i="10"/>
  <c r="G43" i="10"/>
  <c r="B42" i="10"/>
  <c r="G42" i="10"/>
  <c r="B41" i="10"/>
  <c r="G41" i="10"/>
  <c r="B40" i="10"/>
  <c r="G40" i="10"/>
  <c r="B38" i="10"/>
  <c r="G38" i="10"/>
  <c r="B37" i="10"/>
  <c r="G37" i="10"/>
  <c r="B36" i="10"/>
  <c r="G36" i="10"/>
  <c r="B35" i="10"/>
  <c r="G35" i="10"/>
  <c r="B28" i="10"/>
  <c r="G28" i="10"/>
  <c r="H28" i="10"/>
  <c r="B27" i="10"/>
  <c r="G27" i="10"/>
  <c r="B26" i="10"/>
  <c r="G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C29" i="3"/>
  <c r="S8" i="16"/>
  <c r="I8" i="16"/>
  <c r="S6" i="16"/>
  <c r="J6" i="16"/>
  <c r="H61" i="4"/>
  <c r="G16" i="10"/>
  <c r="H16" i="10"/>
  <c r="D16" i="10"/>
  <c r="A2" i="2"/>
  <c r="A4" i="2"/>
  <c r="F6" i="10"/>
  <c r="H6" i="10"/>
  <c r="D6" i="10"/>
  <c r="G5" i="10"/>
  <c r="H5" i="10"/>
  <c r="D5" i="10"/>
  <c r="F61" i="10"/>
  <c r="H61" i="10"/>
  <c r="D61" i="10"/>
  <c r="I33" i="10"/>
  <c r="C33" i="10" s="1"/>
  <c r="D1600" i="16"/>
  <c r="E2320" i="16"/>
  <c r="H2256" i="16"/>
  <c r="F1616" i="16"/>
  <c r="H2312" i="16"/>
  <c r="E3" i="16"/>
  <c r="I28" i="10"/>
  <c r="J22" i="10"/>
  <c r="C3" i="3"/>
  <c r="J20" i="10"/>
  <c r="C14" i="3"/>
  <c r="A16" i="2"/>
  <c r="J10" i="10"/>
  <c r="I30" i="10"/>
  <c r="A1" i="11"/>
  <c r="I32" i="10"/>
  <c r="C32" i="10" s="1"/>
  <c r="B10" i="4"/>
  <c r="A6" i="10"/>
  <c r="B14" i="3"/>
  <c r="C7" i="3"/>
  <c r="B5" i="3"/>
  <c r="A63" i="2"/>
  <c r="B2" i="3"/>
  <c r="A64" i="2"/>
  <c r="A28" i="2"/>
  <c r="A3" i="10"/>
  <c r="I54" i="10"/>
  <c r="C54" i="10" s="1"/>
  <c r="I50" i="10"/>
  <c r="C30" i="3"/>
  <c r="B11" i="3"/>
  <c r="B24" i="3"/>
  <c r="C23" i="3"/>
  <c r="A18" i="2"/>
  <c r="B9" i="3"/>
  <c r="A23" i="2"/>
  <c r="I20" i="10"/>
  <c r="A29" i="2"/>
  <c r="A24" i="2"/>
  <c r="A62" i="2"/>
  <c r="A1" i="10"/>
  <c r="J36" i="10"/>
  <c r="J17" i="10"/>
  <c r="J64" i="10"/>
  <c r="A33" i="2"/>
  <c r="B10" i="3"/>
  <c r="I57" i="10"/>
  <c r="A25" i="2"/>
  <c r="B38" i="4"/>
  <c r="B44" i="4" s="1"/>
  <c r="A30" i="10" s="1"/>
  <c r="B19" i="3"/>
  <c r="J48" i="10"/>
  <c r="C2" i="10"/>
  <c r="J43" i="10"/>
  <c r="Q4" i="16"/>
  <c r="A44" i="2"/>
  <c r="J65" i="10"/>
  <c r="I18" i="10"/>
  <c r="C18" i="10" s="1"/>
  <c r="I35" i="10"/>
  <c r="C35" i="10" s="1"/>
  <c r="A49" i="2"/>
  <c r="C11" i="3"/>
  <c r="C5" i="11"/>
  <c r="B43" i="1"/>
  <c r="J50" i="10"/>
  <c r="J53" i="10"/>
  <c r="A42" i="2"/>
  <c r="C25" i="3"/>
  <c r="C4" i="16"/>
  <c r="C2" i="3"/>
  <c r="B7" i="3"/>
  <c r="A43" i="2"/>
  <c r="C4" i="3"/>
  <c r="A60" i="2"/>
  <c r="A41" i="2"/>
  <c r="B20" i="3"/>
  <c r="B3" i="10"/>
  <c r="J51" i="10"/>
  <c r="C28" i="3"/>
  <c r="A53" i="2"/>
  <c r="B9" i="4"/>
  <c r="A5" i="10" s="1"/>
  <c r="A45" i="2"/>
  <c r="J6" i="10"/>
  <c r="I47" i="10"/>
  <c r="C47" i="10" s="1"/>
  <c r="O4" i="16"/>
  <c r="J57" i="10"/>
  <c r="J16" i="10"/>
  <c r="J8" i="10"/>
  <c r="B17" i="4"/>
  <c r="A9" i="10" s="1"/>
  <c r="A13" i="2"/>
  <c r="C31" i="3"/>
  <c r="N4" i="16"/>
  <c r="J13" i="10"/>
  <c r="B26" i="3"/>
  <c r="J52" i="10"/>
  <c r="I9" i="10"/>
  <c r="C9" i="10" s="1"/>
  <c r="I58" i="10"/>
  <c r="B15" i="3"/>
  <c r="B29" i="4"/>
  <c r="A18" i="10" s="1"/>
  <c r="A54" i="2"/>
  <c r="L4" i="16"/>
  <c r="J9" i="10"/>
  <c r="B12" i="4"/>
  <c r="J37" i="10"/>
  <c r="C19" i="3"/>
  <c r="B18" i="3"/>
  <c r="I7" i="10"/>
  <c r="B40" i="4"/>
  <c r="B46" i="4" s="1"/>
  <c r="A32" i="10" s="1"/>
  <c r="J30" i="10"/>
  <c r="J41" i="10"/>
  <c r="I55" i="10"/>
  <c r="A34" i="2"/>
  <c r="H4" i="16"/>
  <c r="B18" i="4"/>
  <c r="A10" i="10" s="1"/>
  <c r="J62" i="10"/>
  <c r="A58" i="2"/>
  <c r="C5" i="3"/>
  <c r="I56" i="10"/>
  <c r="A38" i="2"/>
  <c r="C12" i="3"/>
  <c r="A1" i="2"/>
  <c r="I61" i="10"/>
  <c r="J28" i="10"/>
  <c r="A89" i="4"/>
  <c r="A11" i="2"/>
  <c r="A4" i="14"/>
  <c r="E4" i="14"/>
  <c r="I4" i="14"/>
  <c r="B4" i="14"/>
  <c r="F4" i="14"/>
  <c r="C4" i="14"/>
  <c r="D4" i="14"/>
  <c r="G4" i="14"/>
  <c r="B13" i="3"/>
  <c r="H4" i="14"/>
  <c r="H68" i="4"/>
  <c r="I68" i="4"/>
  <c r="A19" i="2"/>
  <c r="B6" i="4"/>
  <c r="I16" i="10"/>
  <c r="C16" i="10" s="1"/>
  <c r="A15" i="2"/>
  <c r="A8" i="2"/>
  <c r="J60" i="10"/>
  <c r="B21" i="4"/>
  <c r="A12" i="10" s="1"/>
  <c r="A74" i="2"/>
  <c r="I42" i="10"/>
  <c r="C42" i="10" s="1"/>
  <c r="I41" i="10"/>
  <c r="B8" i="4"/>
  <c r="A4" i="10" s="1"/>
  <c r="J54" i="10"/>
  <c r="B2" i="16"/>
  <c r="I60" i="10"/>
  <c r="B27" i="3"/>
  <c r="A59" i="2"/>
  <c r="J46" i="10"/>
  <c r="P4" i="16"/>
  <c r="A55" i="2"/>
  <c r="I5" i="10"/>
  <c r="C5" i="10" s="1"/>
  <c r="J5" i="10"/>
  <c r="B27" i="4"/>
  <c r="B33" i="4" s="1"/>
  <c r="A21" i="10" s="1"/>
  <c r="A66" i="2"/>
  <c r="D25" i="4"/>
  <c r="D31" i="4" s="1"/>
  <c r="P37" i="4" s="1"/>
  <c r="Q37" i="4" s="1"/>
  <c r="I37" i="10"/>
  <c r="C37" i="10" s="1"/>
  <c r="C26" i="3"/>
  <c r="C27" i="3"/>
  <c r="B30" i="3"/>
  <c r="M4" i="16"/>
  <c r="F4" i="16"/>
  <c r="A32" i="2"/>
  <c r="A57" i="2"/>
  <c r="A47" i="2"/>
  <c r="A26" i="2"/>
  <c r="B21" i="3"/>
  <c r="I43" i="10"/>
  <c r="C43" i="10" s="1"/>
  <c r="D1" i="10"/>
  <c r="I8" i="10"/>
  <c r="B67" i="4"/>
  <c r="B22" i="4"/>
  <c r="A13" i="10" s="1"/>
  <c r="J32" i="10"/>
  <c r="A21" i="2"/>
  <c r="A75" i="2"/>
  <c r="I6" i="10"/>
  <c r="C6" i="10" s="1"/>
  <c r="B19" i="4"/>
  <c r="C21" i="3"/>
  <c r="B7" i="4"/>
  <c r="B26" i="4"/>
  <c r="A15" i="10" s="1"/>
  <c r="C8" i="3"/>
  <c r="L62" i="10"/>
  <c r="B14" i="4"/>
  <c r="I23" i="10"/>
  <c r="C23" i="10" s="1"/>
  <c r="J11" i="10"/>
  <c r="L63" i="10"/>
  <c r="L64" i="10"/>
  <c r="A56" i="2"/>
  <c r="I51" i="10"/>
  <c r="C51" i="10" s="1"/>
  <c r="B4" i="3"/>
  <c r="I59" i="10"/>
  <c r="C59" i="10" s="1"/>
  <c r="J21" i="10"/>
  <c r="A40" i="2"/>
  <c r="B32" i="3"/>
  <c r="I64" i="10"/>
  <c r="C64" i="10" s="1"/>
  <c r="I52" i="10"/>
  <c r="B8" i="3"/>
  <c r="J25" i="10"/>
  <c r="B15" i="4"/>
  <c r="A7" i="10" s="1"/>
  <c r="J23" i="10"/>
  <c r="A10" i="2"/>
  <c r="I10" i="10"/>
  <c r="I4" i="16"/>
  <c r="A72" i="2"/>
  <c r="C16" i="3"/>
  <c r="G4" i="16"/>
  <c r="I25" i="10"/>
  <c r="C25" i="10" s="1"/>
  <c r="L65" i="10"/>
  <c r="C9" i="3"/>
  <c r="B22" i="3"/>
  <c r="J4" i="10"/>
  <c r="J31" i="10"/>
  <c r="C3" i="10"/>
  <c r="F48" i="10"/>
  <c r="F38" i="10"/>
  <c r="G20" i="10"/>
  <c r="H20" i="10"/>
  <c r="F25" i="10"/>
  <c r="E2276" i="16"/>
  <c r="H2020" i="16"/>
  <c r="F1764" i="16"/>
  <c r="D1764" i="16"/>
  <c r="H1640" i="16"/>
  <c r="J1636" i="16"/>
  <c r="E1764" i="16"/>
  <c r="H2160" i="16"/>
  <c r="G1744" i="16"/>
  <c r="H1656" i="16"/>
  <c r="E1570" i="16"/>
  <c r="G1421" i="16"/>
  <c r="F1338" i="16"/>
  <c r="H910" i="16"/>
  <c r="D1640" i="16"/>
  <c r="H1593" i="16"/>
  <c r="J2144" i="16"/>
  <c r="G1842" i="16"/>
  <c r="D580" i="16"/>
  <c r="J2288" i="16"/>
  <c r="D2280" i="16"/>
  <c r="D2248" i="16"/>
  <c r="E1808" i="16"/>
  <c r="F2300" i="16"/>
  <c r="J2248" i="16"/>
  <c r="F940" i="16"/>
  <c r="F2102" i="16"/>
  <c r="H2280" i="16"/>
  <c r="I932" i="16"/>
  <c r="I1566" i="16"/>
  <c r="D736" i="16"/>
  <c r="H2038" i="16"/>
  <c r="F1925" i="16"/>
  <c r="E884" i="16"/>
  <c r="E840" i="16"/>
  <c r="F154" i="16"/>
  <c r="I328" i="16"/>
  <c r="I1605" i="16"/>
  <c r="E1660" i="16"/>
  <c r="E1632" i="16"/>
  <c r="J1600" i="16"/>
  <c r="E1592" i="16"/>
  <c r="H2090" i="16"/>
  <c r="J1072" i="16"/>
  <c r="I905" i="16"/>
  <c r="G2070" i="16"/>
  <c r="F1768" i="16"/>
  <c r="J1022" i="16"/>
  <c r="I976" i="16"/>
  <c r="F2304" i="16"/>
  <c r="E2304" i="16"/>
  <c r="H1589" i="16"/>
  <c r="I1986" i="16"/>
  <c r="E1946" i="16"/>
  <c r="I1880" i="16"/>
  <c r="J1612" i="16"/>
  <c r="E1609" i="16"/>
  <c r="D1592" i="16"/>
  <c r="G1592" i="16"/>
  <c r="E1562" i="16"/>
  <c r="D433" i="16"/>
  <c r="J1562" i="16"/>
  <c r="I1588" i="16"/>
  <c r="F1588" i="16"/>
  <c r="J1286" i="16"/>
  <c r="I956" i="16"/>
  <c r="E934" i="16"/>
  <c r="D1320" i="16"/>
  <c r="G1246" i="16"/>
  <c r="I912" i="16"/>
  <c r="I2272" i="16"/>
  <c r="D1597" i="16"/>
  <c r="E956" i="16"/>
  <c r="H2188" i="16"/>
  <c r="J1585" i="16"/>
  <c r="E1596" i="16"/>
  <c r="E1612" i="16"/>
  <c r="J2256" i="16"/>
  <c r="E1768" i="16"/>
  <c r="H2272" i="16"/>
  <c r="G1593" i="16"/>
  <c r="J2296" i="16"/>
  <c r="D892" i="16"/>
  <c r="I1613" i="16"/>
  <c r="F2132" i="16"/>
  <c r="F1752" i="16"/>
  <c r="G2300" i="16"/>
  <c r="F2276" i="16"/>
  <c r="I1237" i="16"/>
  <c r="H1636" i="16"/>
  <c r="E1640" i="16"/>
  <c r="G1772" i="16"/>
  <c r="F1601" i="16"/>
  <c r="F1593" i="16"/>
  <c r="J2308" i="16"/>
  <c r="J1609" i="16"/>
  <c r="J1589" i="16"/>
  <c r="F1861" i="16"/>
  <c r="E1589" i="16"/>
  <c r="I1609" i="16"/>
  <c r="D1953" i="16"/>
  <c r="J1596" i="16"/>
  <c r="F1609" i="16"/>
  <c r="F1596" i="16"/>
  <c r="F1612" i="16"/>
  <c r="E2296" i="16"/>
  <c r="J1768" i="16"/>
  <c r="F1652" i="16"/>
  <c r="J1601" i="16"/>
  <c r="I1672" i="16"/>
  <c r="D2188" i="16"/>
  <c r="J2300" i="16"/>
  <c r="H1597" i="16"/>
  <c r="I1585" i="16"/>
  <c r="G1597" i="16"/>
  <c r="F1760" i="16"/>
  <c r="J1772" i="16"/>
  <c r="D2292" i="16"/>
  <c r="G1601" i="16"/>
  <c r="F2237" i="16"/>
  <c r="D1286" i="16"/>
  <c r="D642" i="16"/>
  <c r="E1402" i="16"/>
  <c r="E1282" i="16"/>
  <c r="E1850" i="16"/>
  <c r="H2102" i="16"/>
  <c r="F2062" i="16"/>
  <c r="D1834" i="16"/>
  <c r="E2074" i="16"/>
  <c r="J1294" i="16"/>
  <c r="F2066" i="16"/>
  <c r="E959" i="16"/>
  <c r="F930" i="16"/>
  <c r="G650" i="16"/>
  <c r="G446" i="16"/>
  <c r="J574" i="16"/>
  <c r="D1627" i="16"/>
  <c r="J1402" i="16"/>
  <c r="G1286" i="16"/>
  <c r="H474" i="16"/>
  <c r="E747" i="16"/>
  <c r="H1674" i="16"/>
  <c r="I2467" i="16"/>
  <c r="H2431" i="16"/>
  <c r="G2431" i="16"/>
  <c r="D675" i="16"/>
  <c r="G2363" i="16"/>
  <c r="H1707" i="16"/>
  <c r="H1787" i="16"/>
  <c r="F2343" i="16"/>
  <c r="E1694" i="16"/>
  <c r="D2051" i="16"/>
  <c r="I2347" i="16"/>
  <c r="D2383" i="16"/>
  <c r="I1675" i="16"/>
  <c r="H2423" i="16"/>
  <c r="J2431" i="16"/>
  <c r="I2407" i="16"/>
  <c r="D938" i="16"/>
  <c r="H1999" i="16"/>
  <c r="F2042" i="16"/>
  <c r="E742" i="16"/>
  <c r="J2174" i="16"/>
  <c r="J470" i="16"/>
  <c r="E1270" i="16"/>
  <c r="E2331" i="16"/>
  <c r="I2439" i="16"/>
  <c r="J2234" i="16"/>
  <c r="J2166" i="16"/>
  <c r="D2339" i="16"/>
  <c r="E1606" i="16"/>
  <c r="I810" i="16"/>
  <c r="D1655" i="16"/>
  <c r="E1779" i="16"/>
  <c r="D2411" i="16"/>
  <c r="I2150" i="16"/>
  <c r="H1679" i="16"/>
  <c r="G2063" i="16"/>
  <c r="J2090" i="16"/>
  <c r="J1390" i="16"/>
  <c r="G1310" i="16"/>
  <c r="I1127" i="16"/>
  <c r="G667" i="16"/>
  <c r="J2182" i="16"/>
  <c r="F2467" i="16"/>
  <c r="H1498" i="16"/>
  <c r="G730" i="16"/>
  <c r="F2014" i="16"/>
  <c r="I1290" i="16"/>
  <c r="F1862" i="16"/>
  <c r="J2451" i="16"/>
  <c r="D2075" i="16"/>
  <c r="E994" i="16"/>
  <c r="E98" i="16"/>
  <c r="G2174" i="16"/>
  <c r="E2023" i="16"/>
  <c r="H470" i="16"/>
  <c r="J2223" i="16"/>
  <c r="F710" i="16"/>
  <c r="E1378" i="16"/>
  <c r="H907" i="16"/>
  <c r="G1282" i="16"/>
  <c r="D1954" i="16"/>
  <c r="F2138" i="16"/>
  <c r="E2355" i="16"/>
  <c r="F1038" i="16"/>
  <c r="G1854" i="16"/>
  <c r="H1506" i="16"/>
  <c r="G2099" i="16"/>
  <c r="D1970" i="16"/>
  <c r="J2335" i="16"/>
  <c r="J1775" i="16"/>
  <c r="H1554" i="16"/>
  <c r="D1723" i="16"/>
  <c r="G1862" i="16"/>
  <c r="G2237" i="16"/>
  <c r="H2237" i="16"/>
  <c r="G2095" i="16"/>
  <c r="E1873" i="16"/>
  <c r="G1585" i="16"/>
  <c r="H1609" i="16"/>
  <c r="G1571" i="16"/>
  <c r="J2347" i="16"/>
  <c r="E1163" i="16"/>
  <c r="E2059" i="16"/>
  <c r="G1679" i="16"/>
  <c r="I1589" i="16"/>
  <c r="D1601" i="16"/>
  <c r="E911" i="16"/>
  <c r="H1743" i="16"/>
  <c r="I1763" i="16"/>
  <c r="D2423" i="16"/>
  <c r="H2099" i="16"/>
  <c r="I1593" i="16"/>
  <c r="G2111" i="16"/>
  <c r="E839" i="16"/>
  <c r="E1727" i="16"/>
  <c r="H1557" i="16"/>
  <c r="G1643" i="16"/>
  <c r="E1735" i="16"/>
  <c r="J2237" i="16"/>
  <c r="E1597" i="16"/>
  <c r="I2237" i="16"/>
  <c r="G2075" i="16"/>
  <c r="G465" i="16"/>
  <c r="J2095" i="16"/>
  <c r="G1609" i="16"/>
  <c r="D2023" i="16"/>
  <c r="H1581" i="16"/>
  <c r="G967" i="16"/>
  <c r="G827" i="16"/>
  <c r="F1613" i="16"/>
  <c r="J1741" i="16"/>
  <c r="J2483" i="16"/>
  <c r="D2331" i="16"/>
  <c r="E2467" i="16"/>
  <c r="F1711" i="16"/>
  <c r="E2417" i="16"/>
  <c r="J1597" i="16"/>
  <c r="F1477" i="16"/>
  <c r="I1597" i="16"/>
  <c r="E2237" i="16"/>
  <c r="J2492" i="16"/>
  <c r="H2492" i="16"/>
  <c r="J2364" i="16"/>
  <c r="H2364" i="16"/>
  <c r="H2320" i="16"/>
  <c r="D2320" i="16"/>
  <c r="J2320" i="16"/>
  <c r="F2320" i="16"/>
  <c r="J2316" i="16"/>
  <c r="G2316" i="16"/>
  <c r="F2316" i="16"/>
  <c r="E2316" i="16"/>
  <c r="I2312" i="16"/>
  <c r="F2312" i="16"/>
  <c r="D2312" i="16"/>
  <c r="G2312" i="16"/>
  <c r="I2308" i="16"/>
  <c r="H2308" i="16"/>
  <c r="F2308" i="16"/>
  <c r="J2304" i="16"/>
  <c r="D2304" i="16"/>
  <c r="G2288" i="16"/>
  <c r="F2288" i="16"/>
  <c r="I2288" i="16"/>
  <c r="H2288" i="16"/>
  <c r="I2284" i="16"/>
  <c r="F2284" i="16"/>
  <c r="H2284" i="16"/>
  <c r="I2280" i="16"/>
  <c r="G2280" i="16"/>
  <c r="I2276" i="16"/>
  <c r="H2276" i="16"/>
  <c r="F2256" i="16"/>
  <c r="I2256" i="16"/>
  <c r="E1680" i="16"/>
  <c r="J1680" i="16"/>
  <c r="E1648" i="16"/>
  <c r="I1648" i="16"/>
  <c r="F1648" i="16"/>
  <c r="I1644" i="16"/>
  <c r="E1644" i="16"/>
  <c r="G1628" i="16"/>
  <c r="F1628" i="16"/>
  <c r="D1616" i="16"/>
  <c r="E1616" i="16"/>
  <c r="G1616" i="16"/>
  <c r="J1616" i="16"/>
  <c r="J1608" i="16"/>
  <c r="H1600" i="16"/>
  <c r="F1600" i="16"/>
  <c r="I1600" i="16"/>
  <c r="G872" i="16"/>
  <c r="H872" i="16"/>
  <c r="E2272" i="16"/>
  <c r="G2408" i="16"/>
  <c r="H1592" i="16"/>
  <c r="I436" i="16"/>
  <c r="F1592" i="16"/>
  <c r="I1596" i="16"/>
  <c r="G1612" i="16"/>
  <c r="D2256" i="16"/>
  <c r="G2212" i="16"/>
  <c r="I1768" i="16"/>
  <c r="F1644" i="16"/>
  <c r="J1652" i="16"/>
  <c r="E448" i="16"/>
  <c r="I852" i="16"/>
  <c r="J2140" i="16"/>
  <c r="H712" i="16"/>
  <c r="J2264" i="16"/>
  <c r="F2280" i="16"/>
  <c r="H2300" i="16"/>
  <c r="D1588" i="16"/>
  <c r="H1744" i="16"/>
  <c r="H2196" i="16"/>
  <c r="H1760" i="16"/>
  <c r="E1636" i="16"/>
  <c r="G1640" i="16"/>
  <c r="E1760" i="16"/>
  <c r="F1772" i="16"/>
  <c r="G2276" i="16"/>
  <c r="E1740" i="16"/>
  <c r="J2312" i="16"/>
  <c r="H1612" i="16"/>
  <c r="I2316" i="16"/>
  <c r="H1616" i="16"/>
  <c r="J1604" i="16"/>
  <c r="E1600" i="16"/>
  <c r="D2131" i="16"/>
  <c r="F2131" i="16"/>
  <c r="G2131" i="16"/>
  <c r="E2047" i="16"/>
  <c r="J2047" i="16"/>
  <c r="J2039" i="16"/>
  <c r="E2039" i="16"/>
  <c r="G2035" i="16"/>
  <c r="I2035" i="16"/>
  <c r="H1815" i="16"/>
  <c r="E1815" i="16"/>
  <c r="G1771" i="16"/>
  <c r="D1771" i="16"/>
  <c r="G1691" i="16"/>
  <c r="D1691" i="16"/>
  <c r="E1619" i="16"/>
  <c r="D1619" i="16"/>
  <c r="I931" i="16"/>
  <c r="G931" i="16"/>
  <c r="I751" i="16"/>
  <c r="G751" i="16"/>
  <c r="D2288" i="16"/>
  <c r="H2316" i="16"/>
  <c r="E2312" i="16"/>
  <c r="I1760" i="16"/>
  <c r="I1616" i="16"/>
  <c r="I2320" i="16"/>
  <c r="E1604" i="16"/>
  <c r="D2272" i="16"/>
  <c r="G2256" i="16"/>
  <c r="D2432" i="16"/>
  <c r="I1592" i="16"/>
  <c r="D1420" i="16"/>
  <c r="G1596" i="16"/>
  <c r="I1612" i="16"/>
  <c r="F2296" i="16"/>
  <c r="H2304" i="16"/>
  <c r="G2176" i="16"/>
  <c r="I1732" i="16"/>
  <c r="D2140" i="16"/>
  <c r="J2268" i="16"/>
  <c r="G2400" i="16"/>
  <c r="G1600" i="16"/>
  <c r="H1608" i="16"/>
  <c r="D1648" i="16"/>
  <c r="D2296" i="16"/>
  <c r="G336" i="16"/>
  <c r="D1596" i="16"/>
  <c r="I2300" i="16"/>
  <c r="J2276" i="16"/>
  <c r="J2280" i="16"/>
  <c r="D2300" i="16"/>
  <c r="E1744" i="16"/>
  <c r="I2156" i="16"/>
  <c r="G1636" i="16"/>
  <c r="J1764" i="16"/>
  <c r="H1772" i="16"/>
  <c r="F2264" i="16"/>
  <c r="D2316" i="16"/>
  <c r="I2223" i="16"/>
  <c r="E2308" i="16"/>
  <c r="E2284" i="16"/>
  <c r="D2284" i="16"/>
  <c r="D2308" i="16"/>
  <c r="I2304" i="16"/>
  <c r="G2320" i="16"/>
  <c r="D2503" i="16"/>
  <c r="H2503" i="16"/>
  <c r="J2503" i="16"/>
  <c r="F2503" i="16"/>
  <c r="E2503" i="16"/>
  <c r="F2499" i="16"/>
  <c r="D2499" i="16"/>
  <c r="J2499" i="16"/>
  <c r="I2499" i="16"/>
  <c r="D2495" i="16"/>
  <c r="E2495" i="16"/>
  <c r="D2487" i="16"/>
  <c r="I2487" i="16"/>
  <c r="J2487" i="16"/>
  <c r="E2487" i="16"/>
  <c r="H2487" i="16"/>
  <c r="G2487" i="16"/>
  <c r="D2483" i="16"/>
  <c r="I2483" i="16"/>
  <c r="H2483" i="16"/>
  <c r="H2479" i="16"/>
  <c r="G2479" i="16"/>
  <c r="J2479" i="16"/>
  <c r="D2479" i="16"/>
  <c r="I2475" i="16"/>
  <c r="H2475" i="16"/>
  <c r="H2471" i="16"/>
  <c r="D2471" i="16"/>
  <c r="I2471" i="16"/>
  <c r="J2467" i="16"/>
  <c r="G2467" i="16"/>
  <c r="D2463" i="16"/>
  <c r="E2463" i="16"/>
  <c r="G2459" i="16"/>
  <c r="D2459" i="16"/>
  <c r="F2459" i="16"/>
  <c r="J2459" i="16"/>
  <c r="D2455" i="16"/>
  <c r="E2455" i="16"/>
  <c r="H2455" i="16"/>
  <c r="J2455" i="16"/>
  <c r="F2451" i="16"/>
  <c r="I2451" i="16"/>
  <c r="H2451" i="16"/>
  <c r="I2447" i="16"/>
  <c r="J2447" i="16"/>
  <c r="D2443" i="16"/>
  <c r="I2443" i="16"/>
  <c r="E2443" i="16"/>
  <c r="D2439" i="16"/>
  <c r="G2439" i="16"/>
  <c r="F2439" i="16"/>
  <c r="E2439" i="16"/>
  <c r="E2431" i="16"/>
  <c r="F2431" i="16"/>
  <c r="D2431" i="16"/>
  <c r="F2427" i="16"/>
  <c r="G2423" i="16"/>
  <c r="I2423" i="16"/>
  <c r="D2419" i="16"/>
  <c r="G2419" i="16"/>
  <c r="H2419" i="16"/>
  <c r="J2419" i="16"/>
  <c r="E2415" i="16"/>
  <c r="J2411" i="16"/>
  <c r="F2411" i="16"/>
  <c r="E2411" i="16"/>
  <c r="G2411" i="16"/>
  <c r="E2407" i="16"/>
  <c r="H2407" i="16"/>
  <c r="D2407" i="16"/>
  <c r="D2391" i="16"/>
  <c r="J2391" i="16"/>
  <c r="H2391" i="16"/>
  <c r="E2391" i="16"/>
  <c r="G2391" i="16"/>
  <c r="F2391" i="16"/>
  <c r="G2387" i="16"/>
  <c r="D2387" i="16"/>
  <c r="F2379" i="16"/>
  <c r="J2379" i="16"/>
  <c r="J2375" i="16"/>
  <c r="D2375" i="16"/>
  <c r="H2375" i="16"/>
  <c r="E2375" i="16"/>
  <c r="F2375" i="16"/>
  <c r="I2375" i="16"/>
  <c r="G2375" i="16"/>
  <c r="G2371" i="16"/>
  <c r="H2371" i="16"/>
  <c r="D2367" i="16"/>
  <c r="E2367" i="16"/>
  <c r="G2367" i="16"/>
  <c r="I2363" i="16"/>
  <c r="D2363" i="16"/>
  <c r="H2363" i="16"/>
  <c r="E2363" i="16"/>
  <c r="H2359" i="16"/>
  <c r="G2359" i="16"/>
  <c r="I2359" i="16"/>
  <c r="E2359" i="16"/>
  <c r="F2359" i="16"/>
  <c r="D2359" i="16"/>
  <c r="H2351" i="16"/>
  <c r="I2351" i="16"/>
  <c r="F2351" i="16"/>
  <c r="G2347" i="16"/>
  <c r="F2347" i="16"/>
  <c r="E2347" i="16"/>
  <c r="E2343" i="16"/>
  <c r="G2343" i="16"/>
  <c r="I2343" i="16"/>
  <c r="E2339" i="16"/>
  <c r="F2339" i="16"/>
  <c r="G2339" i="16"/>
  <c r="E2335" i="16"/>
  <c r="G2335" i="16"/>
  <c r="I2335" i="16"/>
  <c r="I2331" i="16"/>
  <c r="F2331" i="16"/>
  <c r="H2327" i="16"/>
  <c r="I2327" i="16"/>
  <c r="D2323" i="16"/>
  <c r="I2323" i="16"/>
  <c r="I2231" i="16"/>
  <c r="H2231" i="16"/>
  <c r="E2231" i="16"/>
  <c r="G2231" i="16"/>
  <c r="D2231" i="16"/>
  <c r="F2231" i="16"/>
  <c r="G2227" i="16"/>
  <c r="F2227" i="16"/>
  <c r="E2227" i="16"/>
  <c r="I2227" i="16"/>
  <c r="J2227" i="16"/>
  <c r="D2227" i="16"/>
  <c r="E2223" i="16"/>
  <c r="H2223" i="16"/>
  <c r="F2223" i="16"/>
  <c r="G2211" i="16"/>
  <c r="D2211" i="16"/>
  <c r="J2207" i="16"/>
  <c r="E2207" i="16"/>
  <c r="F2119" i="16"/>
  <c r="I2119" i="16"/>
  <c r="E2083" i="16"/>
  <c r="F2083" i="16"/>
  <c r="J2079" i="16"/>
  <c r="I2079" i="16"/>
  <c r="F2067" i="16"/>
  <c r="D2067" i="16"/>
  <c r="I2043" i="16"/>
  <c r="E2043" i="16"/>
  <c r="E2031" i="16"/>
  <c r="F2031" i="16"/>
  <c r="D2031" i="16"/>
  <c r="I2031" i="16"/>
  <c r="G2023" i="16"/>
  <c r="H2023" i="16"/>
  <c r="J2007" i="16"/>
  <c r="F2007" i="16"/>
  <c r="D2007" i="16"/>
  <c r="D1999" i="16"/>
  <c r="E1999" i="16"/>
  <c r="I1995" i="16"/>
  <c r="D1995" i="16"/>
  <c r="H1995" i="16"/>
  <c r="H1991" i="16"/>
  <c r="J1991" i="16"/>
  <c r="D1991" i="16"/>
  <c r="E1839" i="16"/>
  <c r="I1839" i="16"/>
  <c r="H1831" i="16"/>
  <c r="D1831" i="16"/>
  <c r="J1831" i="16"/>
  <c r="E1831" i="16"/>
  <c r="E1807" i="16"/>
  <c r="F1807" i="16"/>
  <c r="J1795" i="16"/>
  <c r="E1795" i="16"/>
  <c r="J1787" i="16"/>
  <c r="D1787" i="16"/>
  <c r="E1787" i="16"/>
  <c r="D1779" i="16"/>
  <c r="I1779" i="16"/>
  <c r="H1779" i="16"/>
  <c r="F1775" i="16"/>
  <c r="D1775" i="16"/>
  <c r="E1775" i="16"/>
  <c r="G1775" i="16"/>
  <c r="F1763" i="16"/>
  <c r="H1763" i="16"/>
  <c r="E1759" i="16"/>
  <c r="I1759" i="16"/>
  <c r="F1759" i="16"/>
  <c r="E1755" i="16"/>
  <c r="I1755" i="16"/>
  <c r="H1755" i="16"/>
  <c r="I1747" i="16"/>
  <c r="J1747" i="16"/>
  <c r="F1747" i="16"/>
  <c r="G1731" i="16"/>
  <c r="I1731" i="16"/>
  <c r="J1731" i="16"/>
  <c r="D1731" i="16"/>
  <c r="F1727" i="16"/>
  <c r="J1727" i="16"/>
  <c r="I1723" i="16"/>
  <c r="E1723" i="16"/>
  <c r="H1715" i="16"/>
  <c r="J1715" i="16"/>
  <c r="F1715" i="16"/>
  <c r="D1715" i="16"/>
  <c r="E1707" i="16"/>
  <c r="I1707" i="16"/>
  <c r="J1707" i="16"/>
  <c r="J1695" i="16"/>
  <c r="F1695" i="16"/>
  <c r="H1675" i="16"/>
  <c r="F1675" i="16"/>
  <c r="D1671" i="16"/>
  <c r="J1671" i="16"/>
  <c r="H1667" i="16"/>
  <c r="G1667" i="16"/>
  <c r="D1663" i="16"/>
  <c r="I1655" i="16"/>
  <c r="F1655" i="16"/>
  <c r="H1655" i="16"/>
  <c r="J1651" i="16"/>
  <c r="G1651" i="16"/>
  <c r="J1643" i="16"/>
  <c r="E1643" i="16"/>
  <c r="G1631" i="16"/>
  <c r="F1631" i="16"/>
  <c r="J1631" i="16"/>
  <c r="E1627" i="16"/>
  <c r="I1627" i="16"/>
  <c r="E1623" i="16"/>
  <c r="G1623" i="16"/>
  <c r="D1499" i="16"/>
  <c r="I1383" i="16"/>
  <c r="G1383" i="16"/>
  <c r="E1231" i="16"/>
  <c r="D1231" i="16"/>
  <c r="E1183" i="16"/>
  <c r="F1183" i="16"/>
  <c r="E1115" i="16"/>
  <c r="I1115" i="16"/>
  <c r="E963" i="16"/>
  <c r="G963" i="16"/>
  <c r="F947" i="16"/>
  <c r="D947" i="16"/>
  <c r="E923" i="16"/>
  <c r="J923" i="16"/>
  <c r="H903" i="16"/>
  <c r="D903" i="16"/>
  <c r="F867" i="16"/>
  <c r="J867" i="16"/>
  <c r="G775" i="16"/>
  <c r="I775" i="16"/>
  <c r="I767" i="16"/>
  <c r="G767" i="16"/>
  <c r="I743" i="16"/>
  <c r="G743" i="16"/>
  <c r="J735" i="16"/>
  <c r="G735" i="16"/>
  <c r="E2371" i="16"/>
  <c r="E2447" i="16"/>
  <c r="J2495" i="16"/>
  <c r="G2051" i="16"/>
  <c r="G1655" i="16"/>
  <c r="J1995" i="16"/>
  <c r="G1999" i="16"/>
  <c r="J2023" i="16"/>
  <c r="H2367" i="16"/>
  <c r="H943" i="16"/>
  <c r="I1783" i="16"/>
  <c r="G2031" i="16"/>
  <c r="F2487" i="16"/>
  <c r="F2383" i="16"/>
  <c r="I2371" i="16"/>
  <c r="G2455" i="16"/>
  <c r="D2223" i="16"/>
  <c r="H1623" i="16"/>
  <c r="J1675" i="16"/>
  <c r="F1679" i="16"/>
  <c r="J951" i="16"/>
  <c r="F971" i="16"/>
  <c r="F1743" i="16"/>
  <c r="H2499" i="16"/>
  <c r="J2355" i="16"/>
  <c r="H2079" i="16"/>
  <c r="H2467" i="16"/>
  <c r="H2039" i="16"/>
  <c r="F2079" i="16"/>
  <c r="F2423" i="16"/>
  <c r="I2427" i="16"/>
  <c r="H2439" i="16"/>
  <c r="E1691" i="16"/>
  <c r="H2331" i="16"/>
  <c r="H2339" i="16"/>
  <c r="F2443" i="16"/>
  <c r="J2471" i="16"/>
  <c r="D1643" i="16"/>
  <c r="D1707" i="16"/>
  <c r="D2071" i="16"/>
  <c r="G1707" i="16"/>
  <c r="J1755" i="16"/>
  <c r="F1791" i="16"/>
  <c r="F2335" i="16"/>
  <c r="D2343" i="16"/>
  <c r="F2479" i="16"/>
  <c r="G2207" i="16"/>
  <c r="H2443" i="16"/>
  <c r="H1643" i="16"/>
  <c r="F1723" i="16"/>
  <c r="J1735" i="16"/>
  <c r="G2119" i="16"/>
  <c r="G2407" i="16"/>
  <c r="D2451" i="16"/>
  <c r="D1747" i="16"/>
  <c r="F1783" i="16"/>
  <c r="J2231" i="16"/>
  <c r="H2355" i="16"/>
  <c r="G2495" i="16"/>
  <c r="F2483" i="16"/>
  <c r="H2463" i="16"/>
  <c r="G1659" i="16"/>
  <c r="G2475" i="16"/>
  <c r="I2234" i="16"/>
  <c r="F2234" i="16"/>
  <c r="E2234" i="16"/>
  <c r="D2234" i="16"/>
  <c r="E2194" i="16"/>
  <c r="F2194" i="16"/>
  <c r="D2194" i="16"/>
  <c r="G2186" i="16"/>
  <c r="I2186" i="16"/>
  <c r="H2186" i="16"/>
  <c r="G2122" i="16"/>
  <c r="H2122" i="16"/>
  <c r="H2106" i="16"/>
  <c r="G2106" i="16"/>
  <c r="D2086" i="16"/>
  <c r="G2086" i="16"/>
  <c r="G2078" i="16"/>
  <c r="D2078" i="16"/>
  <c r="D2070" i="16"/>
  <c r="F2070" i="16"/>
  <c r="I2050" i="16"/>
  <c r="G2050" i="16"/>
  <c r="E2026" i="16"/>
  <c r="G2026" i="16"/>
  <c r="I2026" i="16"/>
  <c r="J1990" i="16"/>
  <c r="I1990" i="16"/>
  <c r="D1986" i="16"/>
  <c r="G1986" i="16"/>
  <c r="F1958" i="16"/>
  <c r="H1958" i="16"/>
  <c r="I1814" i="16"/>
  <c r="J1814" i="16"/>
  <c r="J1810" i="16"/>
  <c r="D1810" i="16"/>
  <c r="G1698" i="16"/>
  <c r="J1698" i="16"/>
  <c r="D1562" i="16"/>
  <c r="F1562" i="16"/>
  <c r="H1562" i="16"/>
  <c r="E1526" i="16"/>
  <c r="H1526" i="16"/>
  <c r="I1526" i="16"/>
  <c r="H1402" i="16"/>
  <c r="I1402" i="16"/>
  <c r="D1322" i="16"/>
  <c r="G1322" i="16"/>
  <c r="I1314" i="16"/>
  <c r="H1314" i="16"/>
  <c r="J1270" i="16"/>
  <c r="D1270" i="16"/>
  <c r="E1246" i="16"/>
  <c r="J1246" i="16"/>
  <c r="D886" i="16"/>
  <c r="F886" i="16"/>
  <c r="D750" i="16"/>
  <c r="H750" i="16"/>
  <c r="J278" i="16"/>
  <c r="I278" i="16"/>
  <c r="J2371" i="16"/>
  <c r="G2042" i="16"/>
  <c r="I2190" i="16"/>
  <c r="E1238" i="16"/>
  <c r="H1671" i="16"/>
  <c r="J2327" i="16"/>
  <c r="E2351" i="16"/>
  <c r="I2114" i="16"/>
  <c r="G2082" i="16"/>
  <c r="J1314" i="16"/>
  <c r="F758" i="16"/>
  <c r="G631" i="16"/>
  <c r="E775" i="16"/>
  <c r="F1779" i="16"/>
  <c r="I770" i="16"/>
  <c r="I1562" i="16"/>
  <c r="E1655" i="16"/>
  <c r="F1995" i="16"/>
  <c r="F1999" i="16"/>
  <c r="D1314" i="16"/>
  <c r="D2042" i="16"/>
  <c r="E735" i="16"/>
  <c r="I1698" i="16"/>
  <c r="J1779" i="16"/>
  <c r="D2059" i="16"/>
  <c r="H2070" i="16"/>
  <c r="D1783" i="16"/>
  <c r="D2371" i="16"/>
  <c r="G1562" i="16"/>
  <c r="D2347" i="16"/>
  <c r="F2371" i="16"/>
  <c r="I1619" i="16"/>
  <c r="H1627" i="16"/>
  <c r="G1675" i="16"/>
  <c r="J1679" i="16"/>
  <c r="I890" i="16"/>
  <c r="H1274" i="16"/>
  <c r="J2086" i="16"/>
  <c r="F1286" i="16"/>
  <c r="H1151" i="16"/>
  <c r="J907" i="16"/>
  <c r="I963" i="16"/>
  <c r="J474" i="16"/>
  <c r="I903" i="16"/>
  <c r="J927" i="16"/>
  <c r="J1238" i="16"/>
  <c r="G1743" i="16"/>
  <c r="H1954" i="16"/>
  <c r="G2499" i="16"/>
  <c r="H1670" i="16"/>
  <c r="I2067" i="16"/>
  <c r="F2355" i="16"/>
  <c r="G2039" i="16"/>
  <c r="J658" i="16"/>
  <c r="E2090" i="16"/>
  <c r="J2423" i="16"/>
  <c r="I954" i="16"/>
  <c r="G2443" i="16"/>
  <c r="J995" i="16"/>
  <c r="J1782" i="16"/>
  <c r="G2331" i="16"/>
  <c r="I2339" i="16"/>
  <c r="G2471" i="16"/>
  <c r="D1755" i="16"/>
  <c r="G2435" i="16"/>
  <c r="G1978" i="16"/>
  <c r="D2415" i="16"/>
  <c r="G2234" i="16"/>
  <c r="F790" i="16"/>
  <c r="D1711" i="16"/>
  <c r="F1755" i="16"/>
  <c r="G1791" i="16"/>
  <c r="G2062" i="16"/>
  <c r="D2335" i="16"/>
  <c r="H2343" i="16"/>
  <c r="E2479" i="16"/>
  <c r="J2111" i="16"/>
  <c r="I1643" i="16"/>
  <c r="G1727" i="16"/>
  <c r="H1735" i="16"/>
  <c r="I1991" i="16"/>
  <c r="G2154" i="16"/>
  <c r="J2387" i="16"/>
  <c r="J2407" i="16"/>
  <c r="E2451" i="16"/>
  <c r="J1807" i="16"/>
  <c r="I1767" i="16"/>
  <c r="E2499" i="16"/>
  <c r="I2455" i="16"/>
  <c r="H2227" i="16"/>
  <c r="I2463" i="16"/>
  <c r="F2471" i="16"/>
  <c r="E2483" i="16"/>
  <c r="H1751" i="16"/>
  <c r="G2503" i="16"/>
  <c r="D2043" i="16"/>
  <c r="I1775" i="16"/>
  <c r="F2455" i="16"/>
  <c r="I2411" i="16"/>
  <c r="I2007" i="16"/>
  <c r="G2351" i="16"/>
  <c r="G2463" i="16"/>
  <c r="D1675" i="16"/>
  <c r="J2351" i="16"/>
  <c r="J2363" i="16"/>
  <c r="D2327" i="16"/>
  <c r="G2447" i="16"/>
  <c r="J1235" i="16"/>
  <c r="I1235" i="16"/>
  <c r="F1235" i="16"/>
  <c r="G1235" i="16"/>
  <c r="G1227" i="16"/>
  <c r="F1227" i="16"/>
  <c r="H1227" i="16"/>
  <c r="I1219" i="16"/>
  <c r="G1219" i="16"/>
  <c r="I1211" i="16"/>
  <c r="D1211" i="16"/>
  <c r="F1211" i="16"/>
  <c r="J1211" i="16"/>
  <c r="E1203" i="16"/>
  <c r="F1203" i="16"/>
  <c r="J1203" i="16"/>
  <c r="J1195" i="16"/>
  <c r="H1195" i="16"/>
  <c r="E1195" i="16"/>
  <c r="D1187" i="16"/>
  <c r="F1187" i="16"/>
  <c r="G1187" i="16"/>
  <c r="H1187" i="16"/>
  <c r="E1187" i="16"/>
  <c r="J1179" i="16"/>
  <c r="E1179" i="16"/>
  <c r="F1179" i="16"/>
  <c r="H1179" i="16"/>
  <c r="G1179" i="16"/>
  <c r="J1171" i="16"/>
  <c r="G1171" i="16"/>
  <c r="F1171" i="16"/>
  <c r="I1171" i="16"/>
  <c r="E1171" i="16"/>
  <c r="D1147" i="16"/>
  <c r="E1147" i="16"/>
  <c r="G1147" i="16"/>
  <c r="J1147" i="16"/>
  <c r="D1139" i="16"/>
  <c r="H1139" i="16"/>
  <c r="J1139" i="16"/>
  <c r="J1131" i="16"/>
  <c r="D1131" i="16"/>
  <c r="I1131" i="16"/>
  <c r="F1131" i="16"/>
  <c r="D1123" i="16"/>
  <c r="G1123" i="16"/>
  <c r="E1111" i="16"/>
  <c r="F1111" i="16"/>
  <c r="J1111" i="16"/>
  <c r="D1111" i="16"/>
  <c r="G1111" i="16"/>
  <c r="H1111" i="16"/>
  <c r="G1103" i="16"/>
  <c r="H1103" i="16"/>
  <c r="D1103" i="16"/>
  <c r="I1055" i="16"/>
  <c r="H1055" i="16"/>
  <c r="D1055" i="16"/>
  <c r="G1051" i="16"/>
  <c r="I1051" i="16"/>
  <c r="J1051" i="16"/>
  <c r="E1051" i="16"/>
  <c r="E1043" i="16"/>
  <c r="J1043" i="16"/>
  <c r="G1007" i="16"/>
  <c r="D1007" i="16"/>
  <c r="E1007" i="16"/>
  <c r="H1007" i="16"/>
  <c r="I1007" i="16"/>
  <c r="J1007" i="16"/>
  <c r="F1007" i="16"/>
  <c r="J999" i="16"/>
  <c r="E999" i="16"/>
  <c r="F999" i="16"/>
  <c r="H999" i="16"/>
  <c r="D991" i="16"/>
  <c r="F991" i="16"/>
  <c r="F975" i="16"/>
  <c r="J975" i="16"/>
  <c r="F955" i="16"/>
  <c r="G955" i="16"/>
  <c r="F935" i="16"/>
  <c r="I935" i="16"/>
  <c r="J919" i="16"/>
  <c r="F919" i="16"/>
  <c r="I915" i="16"/>
  <c r="F915" i="16"/>
  <c r="D891" i="16"/>
  <c r="J891" i="16"/>
  <c r="H883" i="16"/>
  <c r="J883" i="16"/>
  <c r="D851" i="16"/>
  <c r="G851" i="16"/>
  <c r="I843" i="16"/>
  <c r="F843" i="16"/>
  <c r="H843" i="16"/>
  <c r="J843" i="16"/>
  <c r="G835" i="16"/>
  <c r="J835" i="16"/>
  <c r="I747" i="16"/>
  <c r="F747" i="16"/>
  <c r="I723" i="16"/>
  <c r="D723" i="16"/>
  <c r="E723" i="16"/>
  <c r="G723" i="16"/>
  <c r="H723" i="16"/>
  <c r="H687" i="16"/>
  <c r="F687" i="16"/>
  <c r="I687" i="16"/>
  <c r="J687" i="16"/>
  <c r="E687" i="16"/>
  <c r="D687" i="16"/>
  <c r="J671" i="16"/>
  <c r="F671" i="16"/>
  <c r="E663" i="16"/>
  <c r="I663" i="16"/>
  <c r="E239" i="16"/>
  <c r="E223" i="16"/>
  <c r="F223" i="16"/>
  <c r="G1151" i="16"/>
  <c r="D775" i="16"/>
  <c r="H775" i="16"/>
  <c r="H987" i="16"/>
  <c r="H735" i="16"/>
  <c r="G943" i="16"/>
  <c r="E1143" i="16"/>
  <c r="D1155" i="16"/>
  <c r="D959" i="16"/>
  <c r="F931" i="16"/>
  <c r="E751" i="16"/>
  <c r="J903" i="16"/>
  <c r="E915" i="16"/>
  <c r="I927" i="16"/>
  <c r="D931" i="16"/>
  <c r="I947" i="16"/>
  <c r="G959" i="16"/>
  <c r="D963" i="16"/>
  <c r="E975" i="16"/>
  <c r="F775" i="16"/>
  <c r="F1051" i="16"/>
  <c r="G999" i="16"/>
  <c r="H1051" i="16"/>
  <c r="D771" i="16"/>
  <c r="H675" i="16"/>
  <c r="J767" i="16"/>
  <c r="I779" i="16"/>
  <c r="G831" i="16"/>
  <c r="D843" i="16"/>
  <c r="H1027" i="16"/>
  <c r="G1195" i="16"/>
  <c r="G1203" i="16"/>
  <c r="H1123" i="16"/>
  <c r="E1123" i="16"/>
  <c r="J675" i="16"/>
  <c r="I2170" i="16"/>
  <c r="H2170" i="16"/>
  <c r="D2162" i="16"/>
  <c r="J2162" i="16"/>
  <c r="I2102" i="16"/>
  <c r="G2102" i="16"/>
  <c r="I2094" i="16"/>
  <c r="G2094" i="16"/>
  <c r="H2074" i="16"/>
  <c r="F2074" i="16"/>
  <c r="J2074" i="16"/>
  <c r="D2074" i="16"/>
  <c r="E2066" i="16"/>
  <c r="D2066" i="16"/>
  <c r="G2066" i="16"/>
  <c r="J2046" i="16"/>
  <c r="H2046" i="16"/>
  <c r="E2046" i="16"/>
  <c r="G2046" i="16"/>
  <c r="D2046" i="16"/>
  <c r="H2014" i="16"/>
  <c r="J2014" i="16"/>
  <c r="G2014" i="16"/>
  <c r="D2014" i="16"/>
  <c r="F2002" i="16"/>
  <c r="D2002" i="16"/>
  <c r="G2002" i="16"/>
  <c r="F1998" i="16"/>
  <c r="D1998" i="16"/>
  <c r="G1994" i="16"/>
  <c r="F1994" i="16"/>
  <c r="D1994" i="16"/>
  <c r="F1982" i="16"/>
  <c r="I1982" i="16"/>
  <c r="G1962" i="16"/>
  <c r="F1962" i="16"/>
  <c r="G1902" i="16"/>
  <c r="D1902" i="16"/>
  <c r="I1902" i="16"/>
  <c r="F1902" i="16"/>
  <c r="E1894" i="16"/>
  <c r="I1894" i="16"/>
  <c r="I1862" i="16"/>
  <c r="J1862" i="16"/>
  <c r="H1854" i="16"/>
  <c r="D1854" i="16"/>
  <c r="E1854" i="16"/>
  <c r="H1850" i="16"/>
  <c r="I1850" i="16"/>
  <c r="J1850" i="16"/>
  <c r="D1850" i="16"/>
  <c r="F1850" i="16"/>
  <c r="I1846" i="16"/>
  <c r="J1846" i="16"/>
  <c r="E1846" i="16"/>
  <c r="I1842" i="16"/>
  <c r="H1842" i="16"/>
  <c r="D1842" i="16"/>
  <c r="J1838" i="16"/>
  <c r="I1838" i="16"/>
  <c r="D1830" i="16"/>
  <c r="F1830" i="16"/>
  <c r="E1822" i="16"/>
  <c r="D1822" i="16"/>
  <c r="G1822" i="16"/>
  <c r="D1814" i="16"/>
  <c r="H1814" i="16"/>
  <c r="E1814" i="16"/>
  <c r="F1806" i="16"/>
  <c r="G1806" i="16"/>
  <c r="D1782" i="16"/>
  <c r="E1782" i="16"/>
  <c r="F1734" i="16"/>
  <c r="J1734" i="16"/>
  <c r="G1734" i="16"/>
  <c r="E1734" i="16"/>
  <c r="I1734" i="16"/>
  <c r="H1734" i="16"/>
  <c r="D1734" i="16"/>
  <c r="G1730" i="16"/>
  <c r="E1730" i="16"/>
  <c r="D1730" i="16"/>
  <c r="J1730" i="16"/>
  <c r="I1730" i="16"/>
  <c r="H1730" i="16"/>
  <c r="G1726" i="16"/>
  <c r="H1726" i="16"/>
  <c r="D1726" i="16"/>
  <c r="F1726" i="16"/>
  <c r="J1726" i="16"/>
  <c r="E1726" i="16"/>
  <c r="E1722" i="16"/>
  <c r="D1722" i="16"/>
  <c r="I1722" i="16"/>
  <c r="G1722" i="16"/>
  <c r="H1722" i="16"/>
  <c r="F1722" i="16"/>
  <c r="J1722" i="16"/>
  <c r="F1718" i="16"/>
  <c r="D1718" i="16"/>
  <c r="G1718" i="16"/>
  <c r="I1714" i="16"/>
  <c r="H1714" i="16"/>
  <c r="D1714" i="16"/>
  <c r="E1714" i="16"/>
  <c r="G1714" i="16"/>
  <c r="J1710" i="16"/>
  <c r="G1710" i="16"/>
  <c r="J1706" i="16"/>
  <c r="G1706" i="16"/>
  <c r="E1706" i="16"/>
  <c r="H1702" i="16"/>
  <c r="J1702" i="16"/>
  <c r="G1702" i="16"/>
  <c r="D1702" i="16"/>
  <c r="F1694" i="16"/>
  <c r="G1694" i="16"/>
  <c r="H1694" i="16"/>
  <c r="I1694" i="16"/>
  <c r="D1694" i="16"/>
  <c r="H1690" i="16"/>
  <c r="G1690" i="16"/>
  <c r="D1690" i="16"/>
  <c r="F1686" i="16"/>
  <c r="E1686" i="16"/>
  <c r="F1682" i="16"/>
  <c r="E1682" i="16"/>
  <c r="J1682" i="16"/>
  <c r="D1682" i="16"/>
  <c r="G1682" i="16"/>
  <c r="G1678" i="16"/>
  <c r="J1678" i="16"/>
  <c r="I1678" i="16"/>
  <c r="H1678" i="16"/>
  <c r="F1670" i="16"/>
  <c r="I1670" i="16"/>
  <c r="I1666" i="16"/>
  <c r="J1666" i="16"/>
  <c r="H1666" i="16"/>
  <c r="G1582" i="16"/>
  <c r="F1582" i="16"/>
  <c r="H1582" i="16"/>
  <c r="J1582" i="16"/>
  <c r="I1582" i="16"/>
  <c r="F1578" i="16"/>
  <c r="D1578" i="16"/>
  <c r="G1578" i="16"/>
  <c r="H1570" i="16"/>
  <c r="F1570" i="16"/>
  <c r="G1570" i="16"/>
  <c r="D1566" i="16"/>
  <c r="E1566" i="16"/>
  <c r="H1566" i="16"/>
  <c r="G1566" i="16"/>
  <c r="J1566" i="16"/>
  <c r="E1554" i="16"/>
  <c r="I1554" i="16"/>
  <c r="G1554" i="16"/>
  <c r="D1554" i="16"/>
  <c r="H1534" i="16"/>
  <c r="E1534" i="16"/>
  <c r="J1534" i="16"/>
  <c r="D1534" i="16"/>
  <c r="I1534" i="16"/>
  <c r="E1530" i="16"/>
  <c r="G1530" i="16"/>
  <c r="G1526" i="16"/>
  <c r="J1526" i="16"/>
  <c r="J1522" i="16"/>
  <c r="F1522" i="16"/>
  <c r="D1522" i="16"/>
  <c r="E1522" i="16"/>
  <c r="H1522" i="16"/>
  <c r="I1522" i="16"/>
  <c r="I1514" i="16"/>
  <c r="F1514" i="16"/>
  <c r="G1514" i="16"/>
  <c r="H1514" i="16"/>
  <c r="E1514" i="16"/>
  <c r="J1514" i="16"/>
  <c r="D1514" i="16"/>
  <c r="F1510" i="16"/>
  <c r="G1510" i="16"/>
  <c r="I1510" i="16"/>
  <c r="D1510" i="16"/>
  <c r="E1510" i="16"/>
  <c r="H1510" i="16"/>
  <c r="J1510" i="16"/>
  <c r="J1506" i="16"/>
  <c r="E1506" i="16"/>
  <c r="F1506" i="16"/>
  <c r="I1502" i="16"/>
  <c r="J1502" i="16"/>
  <c r="G1502" i="16"/>
  <c r="E1502" i="16"/>
  <c r="D1502" i="16"/>
  <c r="D1498" i="16"/>
  <c r="I1498" i="16"/>
  <c r="F1498" i="16"/>
  <c r="E1498" i="16"/>
  <c r="J1498" i="16"/>
  <c r="E1494" i="16"/>
  <c r="J1494" i="16"/>
  <c r="H1494" i="16"/>
  <c r="D1494" i="16"/>
  <c r="F1494" i="16"/>
  <c r="G1494" i="16"/>
  <c r="I1494" i="16"/>
  <c r="H1490" i="16"/>
  <c r="J1490" i="16"/>
  <c r="G1490" i="16"/>
  <c r="F1490" i="16"/>
  <c r="E1490" i="16"/>
  <c r="D1490" i="16"/>
  <c r="I1490" i="16"/>
  <c r="D1486" i="16"/>
  <c r="E1486" i="16"/>
  <c r="G1486" i="16"/>
  <c r="H1486" i="16"/>
  <c r="I1486" i="16"/>
  <c r="F1478" i="16"/>
  <c r="G1478" i="16"/>
  <c r="I1478" i="16"/>
  <c r="H1478" i="16"/>
  <c r="E1478" i="16"/>
  <c r="D1474" i="16"/>
  <c r="F1474" i="16"/>
  <c r="G1474" i="16"/>
  <c r="H1474" i="16"/>
  <c r="H1438" i="16"/>
  <c r="J1438" i="16"/>
  <c r="E1438" i="16"/>
  <c r="D1438" i="16"/>
  <c r="G1438" i="16"/>
  <c r="F1434" i="16"/>
  <c r="D1434" i="16"/>
  <c r="J1434" i="16"/>
  <c r="D1430" i="16"/>
  <c r="F1430" i="16"/>
  <c r="E1426" i="16"/>
  <c r="H1426" i="16"/>
  <c r="D1410" i="16"/>
  <c r="H1410" i="16"/>
  <c r="I1410" i="16"/>
  <c r="J1410" i="16"/>
  <c r="F1410" i="16"/>
  <c r="G1406" i="16"/>
  <c r="E1406" i="16"/>
  <c r="D1406" i="16"/>
  <c r="H1406" i="16"/>
  <c r="D1398" i="16"/>
  <c r="H1398" i="16"/>
  <c r="F1398" i="16"/>
  <c r="G1398" i="16"/>
  <c r="E1398" i="16"/>
  <c r="E1394" i="16"/>
  <c r="J1394" i="16"/>
  <c r="F1394" i="16"/>
  <c r="D1394" i="16"/>
  <c r="D1390" i="16"/>
  <c r="G1390" i="16"/>
  <c r="E1386" i="16"/>
  <c r="F1386" i="16"/>
  <c r="I1386" i="16"/>
  <c r="J1378" i="16"/>
  <c r="I1378" i="16"/>
  <c r="G1374" i="16"/>
  <c r="F1374" i="16"/>
  <c r="E1374" i="16"/>
  <c r="I1374" i="16"/>
  <c r="H1374" i="16"/>
  <c r="D1370" i="16"/>
  <c r="G1370" i="16"/>
  <c r="F1370" i="16"/>
  <c r="E1370" i="16"/>
  <c r="J1370" i="16"/>
  <c r="H1370" i="16"/>
  <c r="I1370" i="16"/>
  <c r="H1366" i="16"/>
  <c r="F1366" i="16"/>
  <c r="I1366" i="16"/>
  <c r="D1366" i="16"/>
  <c r="G1366" i="16"/>
  <c r="J1366" i="16"/>
  <c r="I1334" i="16"/>
  <c r="E1334" i="16"/>
  <c r="I1330" i="16"/>
  <c r="H1330" i="16"/>
  <c r="F1318" i="16"/>
  <c r="I1318" i="16"/>
  <c r="J1318" i="16"/>
  <c r="G1318" i="16"/>
  <c r="E1306" i="16"/>
  <c r="F1306" i="16"/>
  <c r="I1302" i="16"/>
  <c r="D1302" i="16"/>
  <c r="G1298" i="16"/>
  <c r="I1298" i="16"/>
  <c r="I1294" i="16"/>
  <c r="G1294" i="16"/>
  <c r="E1294" i="16"/>
  <c r="D1294" i="16"/>
  <c r="G1290" i="16"/>
  <c r="H1290" i="16"/>
  <c r="F1290" i="16"/>
  <c r="I1282" i="16"/>
  <c r="H1282" i="16"/>
  <c r="J1278" i="16"/>
  <c r="E1278" i="16"/>
  <c r="F1278" i="16"/>
  <c r="G1278" i="16"/>
  <c r="D1278" i="16"/>
  <c r="H1278" i="16"/>
  <c r="I1278" i="16"/>
  <c r="J1274" i="16"/>
  <c r="G1274" i="16"/>
  <c r="I1274" i="16"/>
  <c r="H1270" i="16"/>
  <c r="F1270" i="16"/>
  <c r="G1270" i="16"/>
  <c r="H1266" i="16"/>
  <c r="I1266" i="16"/>
  <c r="F1266" i="16"/>
  <c r="G1266" i="16"/>
  <c r="D1266" i="16"/>
  <c r="E1266" i="16"/>
  <c r="I1262" i="16"/>
  <c r="J1262" i="16"/>
  <c r="E1262" i="16"/>
  <c r="E1258" i="16"/>
  <c r="F1258" i="16"/>
  <c r="J1258" i="16"/>
  <c r="J1254" i="16"/>
  <c r="E1254" i="16"/>
  <c r="D1254" i="16"/>
  <c r="G1254" i="16"/>
  <c r="I1250" i="16"/>
  <c r="D1250" i="16"/>
  <c r="E1250" i="16"/>
  <c r="J1010" i="16"/>
  <c r="G1010" i="16"/>
  <c r="G894" i="16"/>
  <c r="J894" i="16"/>
  <c r="E562" i="16"/>
  <c r="D562" i="16"/>
  <c r="J526" i="16"/>
  <c r="F526" i="16"/>
  <c r="F454" i="16"/>
  <c r="G454" i="16"/>
  <c r="G410" i="16"/>
  <c r="H410" i="16"/>
  <c r="F322" i="16"/>
  <c r="H322" i="16"/>
  <c r="I146" i="16"/>
  <c r="F146" i="16"/>
  <c r="I738" i="16"/>
  <c r="D2114" i="16"/>
  <c r="H2082" i="16"/>
  <c r="E2190" i="16"/>
  <c r="H1798" i="16"/>
  <c r="J2114" i="16"/>
  <c r="H1326" i="16"/>
  <c r="I2082" i="16"/>
  <c r="E1314" i="16"/>
  <c r="J863" i="16"/>
  <c r="G1918" i="16"/>
  <c r="E814" i="16"/>
  <c r="E790" i="16"/>
  <c r="I790" i="16"/>
  <c r="G1606" i="16"/>
  <c r="F1986" i="16"/>
  <c r="G1314" i="16"/>
  <c r="E2070" i="16"/>
  <c r="I295" i="16"/>
  <c r="I735" i="16"/>
  <c r="J939" i="16"/>
  <c r="E1698" i="16"/>
  <c r="I2070" i="16"/>
  <c r="H2174" i="16"/>
  <c r="E2170" i="16"/>
  <c r="D743" i="16"/>
  <c r="I882" i="16"/>
  <c r="F1274" i="16"/>
  <c r="I1390" i="16"/>
  <c r="F1406" i="16"/>
  <c r="E1410" i="16"/>
  <c r="G2074" i="16"/>
  <c r="H2086" i="16"/>
  <c r="E907" i="16"/>
  <c r="F911" i="16"/>
  <c r="G1155" i="16"/>
  <c r="E762" i="16"/>
  <c r="E931" i="16"/>
  <c r="D915" i="16"/>
  <c r="G923" i="16"/>
  <c r="G919" i="16"/>
  <c r="H239" i="16"/>
  <c r="H747" i="16"/>
  <c r="D751" i="16"/>
  <c r="F751" i="16"/>
  <c r="E903" i="16"/>
  <c r="D907" i="16"/>
  <c r="J911" i="16"/>
  <c r="E919" i="16"/>
  <c r="E927" i="16"/>
  <c r="J931" i="16"/>
  <c r="D935" i="16"/>
  <c r="E935" i="16"/>
  <c r="J955" i="16"/>
  <c r="J963" i="16"/>
  <c r="H975" i="16"/>
  <c r="G1238" i="16"/>
  <c r="F1282" i="16"/>
  <c r="H1318" i="16"/>
  <c r="F1322" i="16"/>
  <c r="F1390" i="16"/>
  <c r="D1402" i="16"/>
  <c r="H1710" i="16"/>
  <c r="D1942" i="16"/>
  <c r="J1954" i="16"/>
  <c r="F2038" i="16"/>
  <c r="H1310" i="16"/>
  <c r="G1378" i="16"/>
  <c r="J1474" i="16"/>
  <c r="I1674" i="16"/>
  <c r="F2170" i="16"/>
  <c r="E1131" i="16"/>
  <c r="I1854" i="16"/>
  <c r="D1526" i="16"/>
  <c r="I999" i="16"/>
  <c r="I1506" i="16"/>
  <c r="F1526" i="16"/>
  <c r="H1782" i="16"/>
  <c r="G1814" i="16"/>
  <c r="D1862" i="16"/>
  <c r="D2102" i="16"/>
  <c r="I2154" i="16"/>
  <c r="D1203" i="16"/>
  <c r="E1227" i="16"/>
  <c r="E1366" i="16"/>
  <c r="E1966" i="16"/>
  <c r="J1486" i="16"/>
  <c r="I1195" i="16"/>
  <c r="H1203" i="16"/>
  <c r="D1570" i="16"/>
  <c r="I2014" i="16"/>
  <c r="G2034" i="16"/>
  <c r="J2066" i="16"/>
  <c r="I1111" i="16"/>
  <c r="H394" i="16"/>
  <c r="F1103" i="16"/>
  <c r="H1131" i="16"/>
  <c r="D1227" i="16"/>
  <c r="E1290" i="16"/>
  <c r="F1554" i="16"/>
  <c r="E1678" i="16"/>
  <c r="F1822" i="16"/>
  <c r="E1902" i="16"/>
  <c r="H2154" i="16"/>
  <c r="H2166" i="16"/>
  <c r="J1398" i="16"/>
  <c r="E1274" i="16"/>
  <c r="E1474" i="16"/>
  <c r="F1502" i="16"/>
  <c r="G1211" i="16"/>
  <c r="E1842" i="16"/>
  <c r="E1139" i="16"/>
  <c r="H1254" i="16"/>
  <c r="H1231" i="16"/>
  <c r="F1231" i="16"/>
  <c r="G1231" i="16"/>
  <c r="J1231" i="16"/>
  <c r="F1223" i="16"/>
  <c r="E1223" i="16"/>
  <c r="G1223" i="16"/>
  <c r="D1223" i="16"/>
  <c r="H1223" i="16"/>
  <c r="G1215" i="16"/>
  <c r="H1215" i="16"/>
  <c r="D1215" i="16"/>
  <c r="I1215" i="16"/>
  <c r="E1215" i="16"/>
  <c r="J1215" i="16"/>
  <c r="H1199" i="16"/>
  <c r="E1199" i="16"/>
  <c r="F1199" i="16"/>
  <c r="J1191" i="16"/>
  <c r="D1191" i="16"/>
  <c r="I1191" i="16"/>
  <c r="G1191" i="16"/>
  <c r="E1191" i="16"/>
  <c r="F1191" i="16"/>
  <c r="D1183" i="16"/>
  <c r="I1183" i="16"/>
  <c r="H1183" i="16"/>
  <c r="G1183" i="16"/>
  <c r="J1183" i="16"/>
  <c r="D1175" i="16"/>
  <c r="E1175" i="16"/>
  <c r="I1175" i="16"/>
  <c r="F1175" i="16"/>
  <c r="J1175" i="16"/>
  <c r="H1175" i="16"/>
  <c r="G1167" i="16"/>
  <c r="I1167" i="16"/>
  <c r="H1167" i="16"/>
  <c r="J1167" i="16"/>
  <c r="F1167" i="16"/>
  <c r="D1163" i="16"/>
  <c r="J1163" i="16"/>
  <c r="F1163" i="16"/>
  <c r="G1163" i="16"/>
  <c r="E1159" i="16"/>
  <c r="D1159" i="16"/>
  <c r="J1151" i="16"/>
  <c r="E1151" i="16"/>
  <c r="D1143" i="16"/>
  <c r="F1143" i="16"/>
  <c r="H1143" i="16"/>
  <c r="I1143" i="16"/>
  <c r="J1143" i="16"/>
  <c r="D1135" i="16"/>
  <c r="E1135" i="16"/>
  <c r="J1135" i="16"/>
  <c r="H1127" i="16"/>
  <c r="G1127" i="16"/>
  <c r="D1127" i="16"/>
  <c r="J1127" i="16"/>
  <c r="F1127" i="16"/>
  <c r="I1119" i="16"/>
  <c r="E1119" i="16"/>
  <c r="G1119" i="16"/>
  <c r="H1119" i="16"/>
  <c r="F1119" i="16"/>
  <c r="J1115" i="16"/>
  <c r="D1115" i="16"/>
  <c r="G1115" i="16"/>
  <c r="H1115" i="16"/>
  <c r="G1107" i="16"/>
  <c r="J1107" i="16"/>
  <c r="H1107" i="16"/>
  <c r="D1107" i="16"/>
  <c r="I1107" i="16"/>
  <c r="D1067" i="16"/>
  <c r="G1067" i="16"/>
  <c r="F1039" i="16"/>
  <c r="I1039" i="16"/>
  <c r="G1039" i="16"/>
  <c r="E1039" i="16"/>
  <c r="G1035" i="16"/>
  <c r="I1035" i="16"/>
  <c r="J1035" i="16"/>
  <c r="H1035" i="16"/>
  <c r="F1035" i="16"/>
  <c r="I1027" i="16"/>
  <c r="J1027" i="16"/>
  <c r="G1027" i="16"/>
  <c r="F1027" i="16"/>
  <c r="E1003" i="16"/>
  <c r="D1003" i="16"/>
  <c r="G1003" i="16"/>
  <c r="F1003" i="16"/>
  <c r="H1003" i="16"/>
  <c r="E995" i="16"/>
  <c r="D995" i="16"/>
  <c r="F995" i="16"/>
  <c r="I995" i="16"/>
  <c r="F987" i="16"/>
  <c r="J987" i="16"/>
  <c r="E967" i="16"/>
  <c r="J967" i="16"/>
  <c r="F967" i="16"/>
  <c r="H959" i="16"/>
  <c r="F959" i="16"/>
  <c r="F951" i="16"/>
  <c r="H951" i="16"/>
  <c r="H947" i="16"/>
  <c r="J947" i="16"/>
  <c r="G947" i="16"/>
  <c r="E947" i="16"/>
  <c r="I923" i="16"/>
  <c r="H923" i="16"/>
  <c r="D895" i="16"/>
  <c r="H895" i="16"/>
  <c r="E895" i="16"/>
  <c r="G895" i="16"/>
  <c r="H887" i="16"/>
  <c r="D887" i="16"/>
  <c r="J887" i="16"/>
  <c r="H871" i="16"/>
  <c r="F871" i="16"/>
  <c r="I839" i="16"/>
  <c r="D839" i="16"/>
  <c r="G839" i="16"/>
  <c r="I831" i="16"/>
  <c r="J831" i="16"/>
  <c r="H799" i="16"/>
  <c r="I799" i="16"/>
  <c r="J795" i="16"/>
  <c r="D795" i="16"/>
  <c r="E795" i="16"/>
  <c r="E783" i="16"/>
  <c r="F783" i="16"/>
  <c r="D783" i="16"/>
  <c r="J783" i="16"/>
  <c r="F779" i="16"/>
  <c r="E779" i="16"/>
  <c r="J779" i="16"/>
  <c r="G779" i="16"/>
  <c r="I771" i="16"/>
  <c r="H771" i="16"/>
  <c r="E767" i="16"/>
  <c r="F767" i="16"/>
  <c r="H767" i="16"/>
  <c r="E755" i="16"/>
  <c r="J755" i="16"/>
  <c r="G755" i="16"/>
  <c r="D739" i="16"/>
  <c r="E739" i="16"/>
  <c r="I739" i="16"/>
  <c r="H731" i="16"/>
  <c r="J731" i="16"/>
  <c r="D727" i="16"/>
  <c r="H727" i="16"/>
  <c r="I727" i="16"/>
  <c r="F727" i="16"/>
  <c r="J727" i="16"/>
  <c r="E727" i="16"/>
  <c r="E691" i="16"/>
  <c r="I691" i="16"/>
  <c r="G691" i="16"/>
  <c r="D691" i="16"/>
  <c r="J691" i="16"/>
  <c r="F691" i="16"/>
  <c r="H691" i="16"/>
  <c r="G683" i="16"/>
  <c r="F683" i="16"/>
  <c r="D683" i="16"/>
  <c r="H683" i="16"/>
  <c r="I683" i="16"/>
  <c r="E683" i="16"/>
  <c r="J683" i="16"/>
  <c r="I675" i="16"/>
  <c r="F675" i="16"/>
  <c r="G675" i="16"/>
  <c r="J667" i="16"/>
  <c r="F667" i="16"/>
  <c r="E667" i="16"/>
  <c r="H667" i="16"/>
  <c r="I667" i="16"/>
  <c r="F659" i="16"/>
  <c r="H659" i="16"/>
  <c r="G659" i="16"/>
  <c r="D659" i="16"/>
  <c r="E659" i="16"/>
  <c r="I659" i="16"/>
  <c r="J659" i="16"/>
  <c r="D735" i="16"/>
  <c r="E939" i="16"/>
  <c r="I1163" i="16"/>
  <c r="I763" i="16"/>
  <c r="I911" i="16"/>
  <c r="F923" i="16"/>
  <c r="H223" i="16"/>
  <c r="I239" i="16"/>
  <c r="J747" i="16"/>
  <c r="H751" i="16"/>
  <c r="G903" i="16"/>
  <c r="G911" i="16"/>
  <c r="H919" i="16"/>
  <c r="G927" i="16"/>
  <c r="J935" i="16"/>
  <c r="I951" i="16"/>
  <c r="H955" i="16"/>
  <c r="H967" i="16"/>
  <c r="G1131" i="16"/>
  <c r="E1103" i="16"/>
  <c r="I1223" i="16"/>
  <c r="I1231" i="16"/>
  <c r="D1179" i="16"/>
  <c r="I1003" i="16"/>
  <c r="G1159" i="16"/>
  <c r="G727" i="16"/>
  <c r="D2198" i="16"/>
  <c r="G2198" i="16"/>
  <c r="E2186" i="16"/>
  <c r="J2186" i="16"/>
  <c r="F2186" i="16"/>
  <c r="F2182" i="16"/>
  <c r="I2182" i="16"/>
  <c r="D2090" i="16"/>
  <c r="I2090" i="16"/>
  <c r="D2062" i="16"/>
  <c r="I2062" i="16"/>
  <c r="H2062" i="16"/>
  <c r="E2062" i="16"/>
  <c r="F2050" i="16"/>
  <c r="D2050" i="16"/>
  <c r="H2050" i="16"/>
  <c r="F2030" i="16"/>
  <c r="H2030" i="16"/>
  <c r="J2030" i="16"/>
  <c r="F1978" i="16"/>
  <c r="E1978" i="16"/>
  <c r="H1978" i="16"/>
  <c r="J1978" i="16"/>
  <c r="I1738" i="16"/>
  <c r="E1738" i="16"/>
  <c r="H1738" i="16"/>
  <c r="G1922" i="16"/>
  <c r="I1151" i="16"/>
  <c r="J1986" i="16"/>
  <c r="J775" i="16"/>
  <c r="H1986" i="16"/>
  <c r="E1986" i="16"/>
  <c r="D1838" i="16"/>
  <c r="F735" i="16"/>
  <c r="J943" i="16"/>
  <c r="D1698" i="16"/>
  <c r="F1698" i="16"/>
  <c r="J2070" i="16"/>
  <c r="J1674" i="16"/>
  <c r="H743" i="16"/>
  <c r="F1378" i="16"/>
  <c r="F1402" i="16"/>
  <c r="J1406" i="16"/>
  <c r="E2086" i="16"/>
  <c r="G907" i="16"/>
  <c r="D911" i="16"/>
  <c r="D1151" i="16"/>
  <c r="H2418" i="16"/>
  <c r="F927" i="16"/>
  <c r="D955" i="16"/>
  <c r="G975" i="16"/>
  <c r="J915" i="16"/>
  <c r="D223" i="16"/>
  <c r="D747" i="16"/>
  <c r="J751" i="16"/>
  <c r="F903" i="16"/>
  <c r="I907" i="16"/>
  <c r="G915" i="16"/>
  <c r="D919" i="16"/>
  <c r="D923" i="16"/>
  <c r="H927" i="16"/>
  <c r="H931" i="16"/>
  <c r="G935" i="16"/>
  <c r="D943" i="16"/>
  <c r="E951" i="16"/>
  <c r="D951" i="16"/>
  <c r="E955" i="16"/>
  <c r="I959" i="16"/>
  <c r="F963" i="16"/>
  <c r="I967" i="16"/>
  <c r="D975" i="16"/>
  <c r="I1238" i="16"/>
  <c r="D1282" i="16"/>
  <c r="D1318" i="16"/>
  <c r="G1326" i="16"/>
  <c r="H1390" i="16"/>
  <c r="E1710" i="16"/>
  <c r="E1954" i="16"/>
  <c r="I2038" i="16"/>
  <c r="H1378" i="16"/>
  <c r="F1566" i="16"/>
  <c r="G1670" i="16"/>
  <c r="E1674" i="16"/>
  <c r="J2170" i="16"/>
  <c r="D755" i="16"/>
  <c r="J1806" i="16"/>
  <c r="D767" i="16"/>
  <c r="J1119" i="16"/>
  <c r="F1294" i="16"/>
  <c r="F1854" i="16"/>
  <c r="F2090" i="16"/>
  <c r="E2182" i="16"/>
  <c r="I1782" i="16"/>
  <c r="G1047" i="16"/>
  <c r="D1506" i="16"/>
  <c r="F1530" i="16"/>
  <c r="F1782" i="16"/>
  <c r="F1814" i="16"/>
  <c r="H1862" i="16"/>
  <c r="E2102" i="16"/>
  <c r="D2182" i="16"/>
  <c r="D1195" i="16"/>
  <c r="H2194" i="16"/>
  <c r="E1878" i="16"/>
  <c r="H1211" i="16"/>
  <c r="I1123" i="16"/>
  <c r="G771" i="16"/>
  <c r="H779" i="16"/>
  <c r="F835" i="16"/>
  <c r="E859" i="16"/>
  <c r="D1027" i="16"/>
  <c r="F1195" i="16"/>
  <c r="I1570" i="16"/>
  <c r="I2066" i="16"/>
  <c r="J1822" i="16"/>
  <c r="E1235" i="16"/>
  <c r="I1103" i="16"/>
  <c r="J1123" i="16"/>
  <c r="D1167" i="16"/>
  <c r="I1227" i="16"/>
  <c r="D1235" i="16"/>
  <c r="J1290" i="16"/>
  <c r="F1678" i="16"/>
  <c r="I1822" i="16"/>
  <c r="J1902" i="16"/>
  <c r="J2158" i="16"/>
  <c r="F2202" i="16"/>
  <c r="H1394" i="16"/>
  <c r="F2046" i="16"/>
  <c r="I1394" i="16"/>
  <c r="E1982" i="16"/>
  <c r="I1179" i="16"/>
  <c r="F723" i="16"/>
  <c r="F1115" i="16"/>
  <c r="G1522" i="16"/>
  <c r="I1726" i="16"/>
  <c r="H1718" i="16"/>
  <c r="F1838" i="16"/>
  <c r="D1910" i="16"/>
  <c r="G995" i="16"/>
  <c r="G1199" i="16"/>
  <c r="E743" i="16"/>
  <c r="G1262" i="16"/>
  <c r="E1593" i="16"/>
  <c r="D1593" i="16"/>
  <c r="D2109" i="16"/>
  <c r="H586" i="16"/>
  <c r="F2469" i="16"/>
  <c r="H2469" i="16"/>
  <c r="J2329" i="16"/>
  <c r="F2329" i="16"/>
  <c r="H2329" i="16"/>
  <c r="J2246" i="16"/>
  <c r="H2246" i="16"/>
  <c r="J2238" i="16"/>
  <c r="E2238" i="16"/>
  <c r="G2177" i="16"/>
  <c r="F2177" i="16"/>
  <c r="J2129" i="16"/>
  <c r="D2129" i="16"/>
  <c r="E2117" i="16"/>
  <c r="F2117" i="16"/>
  <c r="I2081" i="16"/>
  <c r="E2081" i="16"/>
  <c r="F1769" i="16"/>
  <c r="I1769" i="16"/>
  <c r="H1757" i="16"/>
  <c r="J1757" i="16"/>
  <c r="F1757" i="16"/>
  <c r="I1577" i="16"/>
  <c r="E1577" i="16"/>
  <c r="J1577" i="16"/>
  <c r="D1577" i="16"/>
  <c r="F1569" i="16"/>
  <c r="I1569" i="16"/>
  <c r="F1557" i="16"/>
  <c r="E1557" i="16"/>
  <c r="D1198" i="16"/>
  <c r="F1198" i="16"/>
  <c r="F1050" i="16"/>
  <c r="G1050" i="16"/>
  <c r="J1050" i="16"/>
  <c r="E1050" i="16"/>
  <c r="D1050" i="16"/>
  <c r="H1050" i="16"/>
  <c r="F1034" i="16"/>
  <c r="I1034" i="16"/>
  <c r="H1030" i="16"/>
  <c r="I1030" i="16"/>
  <c r="G1030" i="16"/>
  <c r="E1030" i="16"/>
  <c r="D1030" i="16"/>
  <c r="J1030" i="16"/>
  <c r="I1022" i="16"/>
  <c r="H1022" i="16"/>
  <c r="D1022" i="16"/>
  <c r="F1014" i="16"/>
  <c r="J1014" i="16"/>
  <c r="E1014" i="16"/>
  <c r="H982" i="16"/>
  <c r="I982" i="16"/>
  <c r="E982" i="16"/>
  <c r="D982" i="16"/>
  <c r="J982" i="16"/>
  <c r="F982" i="16"/>
  <c r="F978" i="16"/>
  <c r="I978" i="16"/>
  <c r="H978" i="16"/>
  <c r="G978" i="16"/>
  <c r="D978" i="16"/>
  <c r="H970" i="16"/>
  <c r="F970" i="16"/>
  <c r="I970" i="16"/>
  <c r="E970" i="16"/>
  <c r="D970" i="16"/>
  <c r="J970" i="16"/>
  <c r="J962" i="16"/>
  <c r="E962" i="16"/>
  <c r="D962" i="16"/>
  <c r="G962" i="16"/>
  <c r="H962" i="16"/>
  <c r="F962" i="16"/>
  <c r="E954" i="16"/>
  <c r="J954" i="16"/>
  <c r="H954" i="16"/>
  <c r="D954" i="16"/>
  <c r="D934" i="16"/>
  <c r="J934" i="16"/>
  <c r="H934" i="16"/>
  <c r="I934" i="16"/>
  <c r="F934" i="16"/>
  <c r="G934" i="16"/>
  <c r="I926" i="16"/>
  <c r="H926" i="16"/>
  <c r="J926" i="16"/>
  <c r="H918" i="16"/>
  <c r="E918" i="16"/>
  <c r="D918" i="16"/>
  <c r="G918" i="16"/>
  <c r="J918" i="16"/>
  <c r="I918" i="16"/>
  <c r="F918" i="16"/>
  <c r="I910" i="16"/>
  <c r="J910" i="16"/>
  <c r="E910" i="16"/>
  <c r="D910" i="16"/>
  <c r="J902" i="16"/>
  <c r="D902" i="16"/>
  <c r="I902" i="16"/>
  <c r="E902" i="16"/>
  <c r="F902" i="16"/>
  <c r="I898" i="16"/>
  <c r="J898" i="16"/>
  <c r="F898" i="16"/>
  <c r="E898" i="16"/>
  <c r="H890" i="16"/>
  <c r="J890" i="16"/>
  <c r="G794" i="16"/>
  <c r="I794" i="16"/>
  <c r="F794" i="16"/>
  <c r="H794" i="16"/>
  <c r="D794" i="16"/>
  <c r="E786" i="16"/>
  <c r="F786" i="16"/>
  <c r="J786" i="16"/>
  <c r="E758" i="16"/>
  <c r="D758" i="16"/>
  <c r="G750" i="16"/>
  <c r="F750" i="16"/>
  <c r="F742" i="16"/>
  <c r="J742" i="16"/>
  <c r="H734" i="16"/>
  <c r="J734" i="16"/>
  <c r="D734" i="16"/>
  <c r="E734" i="16"/>
  <c r="G734" i="16"/>
  <c r="E726" i="16"/>
  <c r="H726" i="16"/>
  <c r="F726" i="16"/>
  <c r="J722" i="16"/>
  <c r="D722" i="16"/>
  <c r="E722" i="16"/>
  <c r="F694" i="16"/>
  <c r="E694" i="16"/>
  <c r="I694" i="16"/>
  <c r="J694" i="16"/>
  <c r="D682" i="16"/>
  <c r="E682" i="16"/>
  <c r="J682" i="16"/>
  <c r="F662" i="16"/>
  <c r="I662" i="16"/>
  <c r="F634" i="16"/>
  <c r="D634" i="16"/>
  <c r="E634" i="16"/>
  <c r="J634" i="16"/>
  <c r="E630" i="16"/>
  <c r="J630" i="16"/>
  <c r="G630" i="16"/>
  <c r="H630" i="16"/>
  <c r="D630" i="16"/>
  <c r="E618" i="16"/>
  <c r="F618" i="16"/>
  <c r="F610" i="16"/>
  <c r="J610" i="16"/>
  <c r="I610" i="16"/>
  <c r="F602" i="16"/>
  <c r="D602" i="16"/>
  <c r="I602" i="16"/>
  <c r="J602" i="16"/>
  <c r="E598" i="16"/>
  <c r="F598" i="16"/>
  <c r="G598" i="16"/>
  <c r="J598" i="16"/>
  <c r="G590" i="16"/>
  <c r="J590" i="16"/>
  <c r="H590" i="16"/>
  <c r="I582" i="16"/>
  <c r="J582" i="16"/>
  <c r="G582" i="16"/>
  <c r="D582" i="16"/>
  <c r="G570" i="16"/>
  <c r="F570" i="16"/>
  <c r="I570" i="16"/>
  <c r="J570" i="16"/>
  <c r="I546" i="16"/>
  <c r="E546" i="16"/>
  <c r="D546" i="16"/>
  <c r="J546" i="16"/>
  <c r="G546" i="16"/>
  <c r="I538" i="16"/>
  <c r="G538" i="16"/>
  <c r="E538" i="16"/>
  <c r="H538" i="16"/>
  <c r="H530" i="16"/>
  <c r="E530" i="16"/>
  <c r="I530" i="16"/>
  <c r="J530" i="16"/>
  <c r="G530" i="16"/>
  <c r="I522" i="16"/>
  <c r="D522" i="16"/>
  <c r="J518" i="16"/>
  <c r="D518" i="16"/>
  <c r="I518" i="16"/>
  <c r="F518" i="16"/>
  <c r="D510" i="16"/>
  <c r="E510" i="16"/>
  <c r="I510" i="16"/>
  <c r="J510" i="16"/>
  <c r="H510" i="16"/>
  <c r="G502" i="16"/>
  <c r="D502" i="16"/>
  <c r="H502" i="16"/>
  <c r="F502" i="16"/>
  <c r="J502" i="16"/>
  <c r="E494" i="16"/>
  <c r="F494" i="16"/>
  <c r="H494" i="16"/>
  <c r="D494" i="16"/>
  <c r="I494" i="16"/>
  <c r="G494" i="16"/>
  <c r="J494" i="16"/>
  <c r="F486" i="16"/>
  <c r="G486" i="16"/>
  <c r="H486" i="16"/>
  <c r="I486" i="16"/>
  <c r="E486" i="16"/>
  <c r="D486" i="16"/>
  <c r="E478" i="16"/>
  <c r="D478" i="16"/>
  <c r="J462" i="16"/>
  <c r="G462" i="16"/>
  <c r="F462" i="16"/>
  <c r="D462" i="16"/>
  <c r="E462" i="16"/>
  <c r="J454" i="16"/>
  <c r="D454" i="16"/>
  <c r="H454" i="16"/>
  <c r="I454" i="16"/>
  <c r="E454" i="16"/>
  <c r="F450" i="16"/>
  <c r="D450" i="16"/>
  <c r="E450" i="16"/>
  <c r="I450" i="16"/>
  <c r="G450" i="16"/>
  <c r="J450" i="16"/>
  <c r="H450" i="16"/>
  <c r="H442" i="16"/>
  <c r="I442" i="16"/>
  <c r="D442" i="16"/>
  <c r="E442" i="16"/>
  <c r="J438" i="16"/>
  <c r="G438" i="16"/>
  <c r="F438" i="16"/>
  <c r="F430" i="16"/>
  <c r="D430" i="16"/>
  <c r="G430" i="16"/>
  <c r="E430" i="16"/>
  <c r="H430" i="16"/>
  <c r="F422" i="16"/>
  <c r="I422" i="16"/>
  <c r="J422" i="16"/>
  <c r="G422" i="16"/>
  <c r="E414" i="16"/>
  <c r="G414" i="16"/>
  <c r="D414" i="16"/>
  <c r="J414" i="16"/>
  <c r="H406" i="16"/>
  <c r="J406" i="16"/>
  <c r="G406" i="16"/>
  <c r="I406" i="16"/>
  <c r="E398" i="16"/>
  <c r="I398" i="16"/>
  <c r="G394" i="16"/>
  <c r="E394" i="16"/>
  <c r="F394" i="16"/>
  <c r="J394" i="16"/>
  <c r="I394" i="16"/>
  <c r="F358" i="16"/>
  <c r="I358" i="16"/>
  <c r="J358" i="16"/>
  <c r="G334" i="16"/>
  <c r="E334" i="16"/>
  <c r="I334" i="16"/>
  <c r="D334" i="16"/>
  <c r="H334" i="16"/>
  <c r="F334" i="16"/>
  <c r="H326" i="16"/>
  <c r="E326" i="16"/>
  <c r="J326" i="16"/>
  <c r="G326" i="16"/>
  <c r="D326" i="16"/>
  <c r="I326" i="16"/>
  <c r="H190" i="16"/>
  <c r="E190" i="16"/>
  <c r="G190" i="16"/>
  <c r="F190" i="16"/>
  <c r="J190" i="16"/>
  <c r="G106" i="16"/>
  <c r="F106" i="16"/>
  <c r="H106" i="16"/>
  <c r="E106" i="16"/>
  <c r="D106" i="16"/>
  <c r="F98" i="16"/>
  <c r="D98" i="16"/>
  <c r="E82" i="16"/>
  <c r="D82" i="16"/>
  <c r="G82" i="16"/>
  <c r="I82" i="16"/>
  <c r="I74" i="16"/>
  <c r="F74" i="16"/>
  <c r="H74" i="16"/>
  <c r="J74" i="16"/>
  <c r="J18" i="16"/>
  <c r="D18" i="16"/>
  <c r="F1805" i="16"/>
  <c r="G994" i="16"/>
  <c r="J650" i="16"/>
  <c r="J758" i="16"/>
  <c r="H2001" i="16"/>
  <c r="E778" i="16"/>
  <c r="I98" i="16"/>
  <c r="J790" i="16"/>
  <c r="J778" i="16"/>
  <c r="D786" i="16"/>
  <c r="F778" i="16"/>
  <c r="G790" i="16"/>
  <c r="G1785" i="16"/>
  <c r="E446" i="16"/>
  <c r="D778" i="16"/>
  <c r="D790" i="16"/>
  <c r="H438" i="16"/>
  <c r="H570" i="16"/>
  <c r="I742" i="16"/>
  <c r="E1022" i="16"/>
  <c r="H1569" i="16"/>
  <c r="J430" i="16"/>
  <c r="I470" i="16"/>
  <c r="J486" i="16"/>
  <c r="G442" i="16"/>
  <c r="J718" i="16"/>
  <c r="I886" i="16"/>
  <c r="F890" i="16"/>
  <c r="D898" i="16"/>
  <c r="D358" i="16"/>
  <c r="E750" i="16"/>
  <c r="G474" i="16"/>
  <c r="D146" i="16"/>
  <c r="J146" i="16"/>
  <c r="H154" i="16"/>
  <c r="E410" i="16"/>
  <c r="J478" i="16"/>
  <c r="F894" i="16"/>
  <c r="D74" i="16"/>
  <c r="I578" i="16"/>
  <c r="I598" i="16"/>
  <c r="F630" i="16"/>
  <c r="G658" i="16"/>
  <c r="H1038" i="16"/>
  <c r="F954" i="16"/>
  <c r="H1054" i="16"/>
  <c r="G518" i="16"/>
  <c r="D1010" i="16"/>
  <c r="E1917" i="16"/>
  <c r="J82" i="16"/>
  <c r="G402" i="16"/>
  <c r="F414" i="16"/>
  <c r="D482" i="16"/>
  <c r="G510" i="16"/>
  <c r="D530" i="16"/>
  <c r="J730" i="16"/>
  <c r="G902" i="16"/>
  <c r="H1002" i="16"/>
  <c r="H1034" i="16"/>
  <c r="D994" i="16"/>
  <c r="J1873" i="16"/>
  <c r="G466" i="16"/>
  <c r="H650" i="16"/>
  <c r="I758" i="16"/>
  <c r="F1785" i="16"/>
  <c r="E1585" i="16"/>
  <c r="G98" i="16"/>
  <c r="I786" i="16"/>
  <c r="J218" i="16"/>
  <c r="F218" i="16"/>
  <c r="J446" i="16"/>
  <c r="D446" i="16"/>
  <c r="I778" i="16"/>
  <c r="J1513" i="16"/>
  <c r="F582" i="16"/>
  <c r="D1861" i="16"/>
  <c r="E438" i="16"/>
  <c r="E570" i="16"/>
  <c r="I642" i="16"/>
  <c r="H742" i="16"/>
  <c r="I1809" i="16"/>
  <c r="J2117" i="16"/>
  <c r="D1569" i="16"/>
  <c r="F442" i="16"/>
  <c r="F2473" i="16"/>
  <c r="D890" i="16"/>
  <c r="H898" i="16"/>
  <c r="E1805" i="16"/>
  <c r="H358" i="16"/>
  <c r="J750" i="16"/>
  <c r="I478" i="16"/>
  <c r="J154" i="16"/>
  <c r="H146" i="16"/>
  <c r="H478" i="16"/>
  <c r="E146" i="16"/>
  <c r="E154" i="16"/>
  <c r="D474" i="16"/>
  <c r="G478" i="16"/>
  <c r="J998" i="16"/>
  <c r="E894" i="16"/>
  <c r="G618" i="16"/>
  <c r="G74" i="16"/>
  <c r="D618" i="16"/>
  <c r="G634" i="16"/>
  <c r="H546" i="16"/>
  <c r="H422" i="16"/>
  <c r="G910" i="16"/>
  <c r="E794" i="16"/>
  <c r="H82" i="16"/>
  <c r="I414" i="16"/>
  <c r="E518" i="16"/>
  <c r="H902" i="16"/>
  <c r="H18" i="16"/>
  <c r="J106" i="16"/>
  <c r="D422" i="16"/>
  <c r="F1022" i="16"/>
  <c r="G898" i="16"/>
  <c r="F326" i="16"/>
  <c r="J1769" i="16"/>
  <c r="H854" i="16"/>
  <c r="D850" i="16"/>
  <c r="I430" i="16"/>
  <c r="E502" i="16"/>
  <c r="G970" i="16"/>
  <c r="E2429" i="16"/>
  <c r="H2429" i="16"/>
  <c r="I1765" i="16"/>
  <c r="G1765" i="16"/>
  <c r="F1761" i="16"/>
  <c r="H1761" i="16"/>
  <c r="D1753" i="16"/>
  <c r="E1753" i="16"/>
  <c r="F1753" i="16"/>
  <c r="J1753" i="16"/>
  <c r="G1581" i="16"/>
  <c r="J1581" i="16"/>
  <c r="H1573" i="16"/>
  <c r="E1573" i="16"/>
  <c r="D1573" i="16"/>
  <c r="J1573" i="16"/>
  <c r="F1573" i="16"/>
  <c r="I1573" i="16"/>
  <c r="D1565" i="16"/>
  <c r="G1565" i="16"/>
  <c r="J1565" i="16"/>
  <c r="H1565" i="16"/>
  <c r="I1565" i="16"/>
  <c r="E1565" i="16"/>
  <c r="F1565" i="16"/>
  <c r="I1561" i="16"/>
  <c r="J1561" i="16"/>
  <c r="G1561" i="16"/>
  <c r="E1553" i="16"/>
  <c r="F1553" i="16"/>
  <c r="H1553" i="16"/>
  <c r="J1553" i="16"/>
  <c r="D1445" i="16"/>
  <c r="H1445" i="16"/>
  <c r="E1445" i="16"/>
  <c r="G1445" i="16"/>
  <c r="F1445" i="16"/>
  <c r="I1445" i="16"/>
  <c r="I1409" i="16"/>
  <c r="G1409" i="16"/>
  <c r="J1054" i="16"/>
  <c r="G1054" i="16"/>
  <c r="I1054" i="16"/>
  <c r="F1054" i="16"/>
  <c r="J1038" i="16"/>
  <c r="D1038" i="16"/>
  <c r="G1038" i="16"/>
  <c r="H1018" i="16"/>
  <c r="E1018" i="16"/>
  <c r="D1018" i="16"/>
  <c r="J1018" i="16"/>
  <c r="F1018" i="16"/>
  <c r="G1018" i="16"/>
  <c r="F1010" i="16"/>
  <c r="I1010" i="16"/>
  <c r="E1010" i="16"/>
  <c r="D1006" i="16"/>
  <c r="H1006" i="16"/>
  <c r="F1006" i="16"/>
  <c r="E1006" i="16"/>
  <c r="J1006" i="16"/>
  <c r="G1006" i="16"/>
  <c r="G1002" i="16"/>
  <c r="D1002" i="16"/>
  <c r="J1002" i="16"/>
  <c r="F1002" i="16"/>
  <c r="E1002" i="16"/>
  <c r="D986" i="16"/>
  <c r="H986" i="16"/>
  <c r="E986" i="16"/>
  <c r="G986" i="16"/>
  <c r="J986" i="16"/>
  <c r="H966" i="16"/>
  <c r="G966" i="16"/>
  <c r="F966" i="16"/>
  <c r="J966" i="16"/>
  <c r="D966" i="16"/>
  <c r="E966" i="16"/>
  <c r="I966" i="16"/>
  <c r="J958" i="16"/>
  <c r="I958" i="16"/>
  <c r="G958" i="16"/>
  <c r="E958" i="16"/>
  <c r="H958" i="16"/>
  <c r="D958" i="16"/>
  <c r="D950" i="16"/>
  <c r="E950" i="16"/>
  <c r="F950" i="16"/>
  <c r="J950" i="16"/>
  <c r="H950" i="16"/>
  <c r="H942" i="16"/>
  <c r="F942" i="16"/>
  <c r="J942" i="16"/>
  <c r="D942" i="16"/>
  <c r="I942" i="16"/>
  <c r="F938" i="16"/>
  <c r="J938" i="16"/>
  <c r="H938" i="16"/>
  <c r="G938" i="16"/>
  <c r="I938" i="16"/>
  <c r="I930" i="16"/>
  <c r="H930" i="16"/>
  <c r="E930" i="16"/>
  <c r="J930" i="16"/>
  <c r="J922" i="16"/>
  <c r="I922" i="16"/>
  <c r="G922" i="16"/>
  <c r="H922" i="16"/>
  <c r="F922" i="16"/>
  <c r="E922" i="16"/>
  <c r="D922" i="16"/>
  <c r="G914" i="16"/>
  <c r="H914" i="16"/>
  <c r="E914" i="16"/>
  <c r="F914" i="16"/>
  <c r="J906" i="16"/>
  <c r="F906" i="16"/>
  <c r="D906" i="16"/>
  <c r="H906" i="16"/>
  <c r="G906" i="16"/>
  <c r="I906" i="16"/>
  <c r="J886" i="16"/>
  <c r="H886" i="16"/>
  <c r="G886" i="16"/>
  <c r="E882" i="16"/>
  <c r="G882" i="16"/>
  <c r="F882" i="16"/>
  <c r="J882" i="16"/>
  <c r="H762" i="16"/>
  <c r="G762" i="16"/>
  <c r="H754" i="16"/>
  <c r="D754" i="16"/>
  <c r="G754" i="16"/>
  <c r="E754" i="16"/>
  <c r="I754" i="16"/>
  <c r="F754" i="16"/>
  <c r="I746" i="16"/>
  <c r="J746" i="16"/>
  <c r="E730" i="16"/>
  <c r="H730" i="16"/>
  <c r="F730" i="16"/>
  <c r="D730" i="16"/>
  <c r="G706" i="16"/>
  <c r="I706" i="16"/>
  <c r="E698" i="16"/>
  <c r="H698" i="16"/>
  <c r="D698" i="16"/>
  <c r="J698" i="16"/>
  <c r="I698" i="16"/>
  <c r="F698" i="16"/>
  <c r="G698" i="16"/>
  <c r="I678" i="16"/>
  <c r="F678" i="16"/>
  <c r="H678" i="16"/>
  <c r="J678" i="16"/>
  <c r="G678" i="16"/>
  <c r="I658" i="16"/>
  <c r="H658" i="16"/>
  <c r="D658" i="16"/>
  <c r="H638" i="16"/>
  <c r="F638" i="16"/>
  <c r="J638" i="16"/>
  <c r="I638" i="16"/>
  <c r="D638" i="16"/>
  <c r="G614" i="16"/>
  <c r="J614" i="16"/>
  <c r="I614" i="16"/>
  <c r="H614" i="16"/>
  <c r="E614" i="16"/>
  <c r="F614" i="16"/>
  <c r="D614" i="16"/>
  <c r="G606" i="16"/>
  <c r="H606" i="16"/>
  <c r="D586" i="16"/>
  <c r="I586" i="16"/>
  <c r="G586" i="16"/>
  <c r="J586" i="16"/>
  <c r="E586" i="16"/>
  <c r="E578" i="16"/>
  <c r="F578" i="16"/>
  <c r="H578" i="16"/>
  <c r="G574" i="16"/>
  <c r="F574" i="16"/>
  <c r="E574" i="16"/>
  <c r="D574" i="16"/>
  <c r="G566" i="16"/>
  <c r="F566" i="16"/>
  <c r="D566" i="16"/>
  <c r="H566" i="16"/>
  <c r="I566" i="16"/>
  <c r="J562" i="16"/>
  <c r="G562" i="16"/>
  <c r="F562" i="16"/>
  <c r="I562" i="16"/>
  <c r="J550" i="16"/>
  <c r="E550" i="16"/>
  <c r="G550" i="16"/>
  <c r="H550" i="16"/>
  <c r="I550" i="16"/>
  <c r="F550" i="16"/>
  <c r="J542" i="16"/>
  <c r="D542" i="16"/>
  <c r="I542" i="16"/>
  <c r="E542" i="16"/>
  <c r="G542" i="16"/>
  <c r="F542" i="16"/>
  <c r="H542" i="16"/>
  <c r="H534" i="16"/>
  <c r="E534" i="16"/>
  <c r="I534" i="16"/>
  <c r="D534" i="16"/>
  <c r="G534" i="16"/>
  <c r="J534" i="16"/>
  <c r="F534" i="16"/>
  <c r="J498" i="16"/>
  <c r="G498" i="16"/>
  <c r="H490" i="16"/>
  <c r="G490" i="16"/>
  <c r="E490" i="16"/>
  <c r="D490" i="16"/>
  <c r="F482" i="16"/>
  <c r="E482" i="16"/>
  <c r="I482" i="16"/>
  <c r="J482" i="16"/>
  <c r="H482" i="16"/>
  <c r="E470" i="16"/>
  <c r="F470" i="16"/>
  <c r="F458" i="16"/>
  <c r="J458" i="16"/>
  <c r="D458" i="16"/>
  <c r="G458" i="16"/>
  <c r="I458" i="16"/>
  <c r="H458" i="16"/>
  <c r="E458" i="16"/>
  <c r="G426" i="16"/>
  <c r="F426" i="16"/>
  <c r="D426" i="16"/>
  <c r="I426" i="16"/>
  <c r="J426" i="16"/>
  <c r="E426" i="16"/>
  <c r="D418" i="16"/>
  <c r="H418" i="16"/>
  <c r="E418" i="16"/>
  <c r="I418" i="16"/>
  <c r="D410" i="16"/>
  <c r="J410" i="16"/>
  <c r="I402" i="16"/>
  <c r="D402" i="16"/>
  <c r="E402" i="16"/>
  <c r="J402" i="16"/>
  <c r="E354" i="16"/>
  <c r="G354" i="16"/>
  <c r="E346" i="16"/>
  <c r="F346" i="16"/>
  <c r="D346" i="16"/>
  <c r="H330" i="16"/>
  <c r="J330" i="16"/>
  <c r="I330" i="16"/>
  <c r="D330" i="16"/>
  <c r="G330" i="16"/>
  <c r="F330" i="16"/>
  <c r="G322" i="16"/>
  <c r="J322" i="16"/>
  <c r="D322" i="16"/>
  <c r="E322" i="16"/>
  <c r="H278" i="16"/>
  <c r="E278" i="16"/>
  <c r="G278" i="16"/>
  <c r="F278" i="16"/>
  <c r="D278" i="16"/>
  <c r="I270" i="16"/>
  <c r="D270" i="16"/>
  <c r="G270" i="16"/>
  <c r="E270" i="16"/>
  <c r="H270" i="16"/>
  <c r="F270" i="16"/>
  <c r="F398" i="16"/>
  <c r="I994" i="16"/>
  <c r="F466" i="16"/>
  <c r="D930" i="16"/>
  <c r="F650" i="16"/>
  <c r="H758" i="16"/>
  <c r="E218" i="16"/>
  <c r="H98" i="16"/>
  <c r="F1585" i="16"/>
  <c r="D1585" i="16"/>
  <c r="H786" i="16"/>
  <c r="G778" i="16"/>
  <c r="H218" i="16"/>
  <c r="I446" i="16"/>
  <c r="H446" i="16"/>
  <c r="I1997" i="16"/>
  <c r="E582" i="16"/>
  <c r="I438" i="16"/>
  <c r="F554" i="16"/>
  <c r="I574" i="16"/>
  <c r="E642" i="16"/>
  <c r="G742" i="16"/>
  <c r="G1821" i="16"/>
  <c r="G2129" i="16"/>
  <c r="E1569" i="16"/>
  <c r="D470" i="16"/>
  <c r="J578" i="16"/>
  <c r="D882" i="16"/>
  <c r="E886" i="16"/>
  <c r="G890" i="16"/>
  <c r="F354" i="16"/>
  <c r="G358" i="16"/>
  <c r="I750" i="16"/>
  <c r="I410" i="16"/>
  <c r="I474" i="16"/>
  <c r="G146" i="16"/>
  <c r="D154" i="16"/>
  <c r="I154" i="16"/>
  <c r="F410" i="16"/>
  <c r="E474" i="16"/>
  <c r="D998" i="16"/>
  <c r="D894" i="16"/>
  <c r="D746" i="16"/>
  <c r="J1569" i="16"/>
  <c r="I1741" i="16"/>
  <c r="I1038" i="16"/>
  <c r="I634" i="16"/>
  <c r="I618" i="16"/>
  <c r="J618" i="16"/>
  <c r="H634" i="16"/>
  <c r="E658" i="16"/>
  <c r="F546" i="16"/>
  <c r="G578" i="16"/>
  <c r="H562" i="16"/>
  <c r="I950" i="16"/>
  <c r="D1054" i="16"/>
  <c r="F722" i="16"/>
  <c r="F1030" i="16"/>
  <c r="J1557" i="16"/>
  <c r="J794" i="16"/>
  <c r="I190" i="16"/>
  <c r="F402" i="16"/>
  <c r="I462" i="16"/>
  <c r="H518" i="16"/>
  <c r="D598" i="16"/>
  <c r="D726" i="16"/>
  <c r="F734" i="16"/>
  <c r="G786" i="16"/>
  <c r="F910" i="16"/>
  <c r="H1010" i="16"/>
  <c r="G1577" i="16"/>
  <c r="J2278" i="16"/>
  <c r="I18" i="16"/>
  <c r="H426" i="16"/>
  <c r="G982" i="16"/>
  <c r="J978" i="16"/>
  <c r="E330" i="16"/>
  <c r="J270" i="16"/>
  <c r="E942" i="16"/>
  <c r="E978" i="16"/>
  <c r="J754" i="16"/>
  <c r="I322" i="16"/>
  <c r="F986" i="16"/>
  <c r="J490" i="16"/>
  <c r="H602" i="16"/>
  <c r="F958" i="16"/>
  <c r="J1663" i="16"/>
  <c r="I1663" i="16"/>
  <c r="H1663" i="16"/>
  <c r="E1663" i="16"/>
  <c r="F1663" i="16"/>
  <c r="F1659" i="16"/>
  <c r="J1659" i="16"/>
  <c r="I1659" i="16"/>
  <c r="E1659" i="16"/>
  <c r="H1659" i="16"/>
  <c r="E1651" i="16"/>
  <c r="I1651" i="16"/>
  <c r="F1651" i="16"/>
  <c r="H1647" i="16"/>
  <c r="I1647" i="16"/>
  <c r="E1647" i="16"/>
  <c r="I1639" i="16"/>
  <c r="J1639" i="16"/>
  <c r="H1639" i="16"/>
  <c r="E1639" i="16"/>
  <c r="H1631" i="16"/>
  <c r="I1631" i="16"/>
  <c r="D1631" i="16"/>
  <c r="G1627" i="16"/>
  <c r="J1627" i="16"/>
  <c r="J1623" i="16"/>
  <c r="I1623" i="16"/>
  <c r="F1619" i="16"/>
  <c r="H1619" i="16"/>
  <c r="G1619" i="16"/>
  <c r="D1623" i="16"/>
  <c r="G1647" i="16"/>
  <c r="F1639" i="16"/>
  <c r="D1651" i="16"/>
  <c r="D1639" i="16"/>
  <c r="F1623" i="16"/>
  <c r="I1604" i="16"/>
  <c r="F1604" i="16"/>
  <c r="D1604" i="16"/>
  <c r="H1604" i="16"/>
  <c r="H1826" i="16"/>
  <c r="F1826" i="16"/>
  <c r="D1710" i="16"/>
  <c r="I1710" i="16"/>
  <c r="H1682" i="16"/>
  <c r="I1682" i="16"/>
  <c r="G1674" i="16"/>
  <c r="F1674" i="16"/>
  <c r="D5" i="16"/>
  <c r="H5" i="16"/>
  <c r="I2441" i="16"/>
  <c r="G2441" i="16"/>
  <c r="F2441" i="16"/>
  <c r="F2425" i="16"/>
  <c r="D2425" i="16"/>
  <c r="E2425" i="16"/>
  <c r="H2421" i="16"/>
  <c r="D2421" i="16"/>
  <c r="F2421" i="16"/>
  <c r="J2409" i="16"/>
  <c r="H2409" i="16"/>
  <c r="H2205" i="16"/>
  <c r="D2205" i="16"/>
  <c r="I2205" i="16"/>
  <c r="E2197" i="16"/>
  <c r="H2197" i="16"/>
  <c r="H2189" i="16"/>
  <c r="G2189" i="16"/>
  <c r="E2189" i="16"/>
  <c r="H2185" i="16"/>
  <c r="F2185" i="16"/>
  <c r="I2181" i="16"/>
  <c r="E2181" i="16"/>
  <c r="H2173" i="16"/>
  <c r="D2173" i="16"/>
  <c r="G2173" i="16"/>
  <c r="H2169" i="16"/>
  <c r="J2169" i="16"/>
  <c r="D2157" i="16"/>
  <c r="J2157" i="16"/>
  <c r="F2157" i="16"/>
  <c r="D2153" i="16"/>
  <c r="J2153" i="16"/>
  <c r="I2153" i="16"/>
  <c r="H2153" i="16"/>
  <c r="D2145" i="16"/>
  <c r="E2145" i="16"/>
  <c r="H2145" i="16"/>
  <c r="I2145" i="16"/>
  <c r="H2125" i="16"/>
  <c r="I2125" i="16"/>
  <c r="E2125" i="16"/>
  <c r="H2121" i="16"/>
  <c r="E2121" i="16"/>
  <c r="G2121" i="16"/>
  <c r="D2121" i="16"/>
  <c r="J2121" i="16"/>
  <c r="F2113" i="16"/>
  <c r="G2113" i="16"/>
  <c r="E2113" i="16"/>
  <c r="J2113" i="16"/>
  <c r="D2113" i="16"/>
  <c r="H2105" i="16"/>
  <c r="E2105" i="16"/>
  <c r="G2105" i="16"/>
  <c r="J2105" i="16"/>
  <c r="I2105" i="16"/>
  <c r="D2089" i="16"/>
  <c r="H2089" i="16"/>
  <c r="G2089" i="16"/>
  <c r="J2089" i="16"/>
  <c r="E2089" i="16"/>
  <c r="F2089" i="16"/>
  <c r="E2037" i="16"/>
  <c r="H2037" i="16"/>
  <c r="D2037" i="16"/>
  <c r="D2029" i="16"/>
  <c r="F2029" i="16"/>
  <c r="E2029" i="16"/>
  <c r="H2029" i="16"/>
  <c r="J2029" i="16"/>
  <c r="I2029" i="16"/>
  <c r="J2021" i="16"/>
  <c r="D2021" i="16"/>
  <c r="E2021" i="16"/>
  <c r="F2021" i="16"/>
  <c r="H2021" i="16"/>
  <c r="E2009" i="16"/>
  <c r="H2009" i="16"/>
  <c r="J2009" i="16"/>
  <c r="G2009" i="16"/>
  <c r="I2009" i="16"/>
  <c r="F2009" i="16"/>
  <c r="D2009" i="16"/>
  <c r="F1957" i="16"/>
  <c r="G1957" i="16"/>
  <c r="I1957" i="16"/>
  <c r="J1957" i="16"/>
  <c r="D1957" i="16"/>
  <c r="E1957" i="16"/>
  <c r="H1957" i="16"/>
  <c r="F1949" i="16"/>
  <c r="E1949" i="16"/>
  <c r="G1949" i="16"/>
  <c r="D1949" i="16"/>
  <c r="I1949" i="16"/>
  <c r="J1949" i="16"/>
  <c r="D1941" i="16"/>
  <c r="H1941" i="16"/>
  <c r="G1941" i="16"/>
  <c r="E1941" i="16"/>
  <c r="I1941" i="16"/>
  <c r="I1933" i="16"/>
  <c r="D1933" i="16"/>
  <c r="I1925" i="16"/>
  <c r="J1925" i="16"/>
  <c r="J1917" i="16"/>
  <c r="G1917" i="16"/>
  <c r="F1917" i="16"/>
  <c r="D1917" i="16"/>
  <c r="F1893" i="16"/>
  <c r="E1893" i="16"/>
  <c r="J1885" i="16"/>
  <c r="G1885" i="16"/>
  <c r="I1885" i="16"/>
  <c r="F1885" i="16"/>
  <c r="H1869" i="16"/>
  <c r="G1869" i="16"/>
  <c r="F1869" i="16"/>
  <c r="I1869" i="16"/>
  <c r="J1869" i="16"/>
  <c r="E1869" i="16"/>
  <c r="I1865" i="16"/>
  <c r="G1865" i="16"/>
  <c r="D1857" i="16"/>
  <c r="F1857" i="16"/>
  <c r="I1857" i="16"/>
  <c r="J1857" i="16"/>
  <c r="E1857" i="16"/>
  <c r="H1857" i="16"/>
  <c r="G1857" i="16"/>
  <c r="G1845" i="16"/>
  <c r="H1845" i="16"/>
  <c r="E1845" i="16"/>
  <c r="J1845" i="16"/>
  <c r="G1837" i="16"/>
  <c r="J1837" i="16"/>
  <c r="H1837" i="16"/>
  <c r="D1837" i="16"/>
  <c r="F1837" i="16"/>
  <c r="E1829" i="16"/>
  <c r="I1829" i="16"/>
  <c r="D1825" i="16"/>
  <c r="I1825" i="16"/>
  <c r="E1825" i="16"/>
  <c r="H1825" i="16"/>
  <c r="D1817" i="16"/>
  <c r="F1817" i="16"/>
  <c r="I1817" i="16"/>
  <c r="D1797" i="16"/>
  <c r="J1797" i="16"/>
  <c r="G1101" i="16"/>
  <c r="D1101" i="16"/>
  <c r="E889" i="16"/>
  <c r="D889" i="16"/>
  <c r="H1933" i="16"/>
  <c r="H1873" i="16"/>
  <c r="H1821" i="16"/>
  <c r="F1829" i="16"/>
  <c r="D1865" i="16"/>
  <c r="F2282" i="16"/>
  <c r="J2473" i="16"/>
  <c r="I2321" i="16"/>
  <c r="I2173" i="16"/>
  <c r="J2149" i="16"/>
  <c r="G2337" i="16"/>
  <c r="I2121" i="16"/>
  <c r="D1845" i="16"/>
  <c r="E1837" i="16"/>
  <c r="F1845" i="16"/>
  <c r="H1885" i="16"/>
  <c r="D2341" i="16"/>
  <c r="J2249" i="16"/>
  <c r="E2249" i="16"/>
  <c r="H2241" i="16"/>
  <c r="J2241" i="16"/>
  <c r="G2192" i="16"/>
  <c r="D2192" i="16"/>
  <c r="H2192" i="16"/>
  <c r="E2188" i="16"/>
  <c r="F2188" i="16"/>
  <c r="I2180" i="16"/>
  <c r="G2180" i="16"/>
  <c r="F2144" i="16"/>
  <c r="D2144" i="16"/>
  <c r="D2136" i="16"/>
  <c r="F2136" i="16"/>
  <c r="H2136" i="16"/>
  <c r="J2136" i="16"/>
  <c r="G2136" i="16"/>
  <c r="D1740" i="16"/>
  <c r="H1740" i="16"/>
  <c r="J1740" i="16"/>
  <c r="I1740" i="16"/>
  <c r="I1712" i="16"/>
  <c r="J1712" i="16"/>
  <c r="E1712" i="16"/>
  <c r="H1653" i="16"/>
  <c r="F1653" i="16"/>
  <c r="I1483" i="16"/>
  <c r="J1483" i="16"/>
  <c r="G1224" i="16"/>
  <c r="I1224" i="16"/>
  <c r="E1052" i="16"/>
  <c r="I1052" i="16"/>
  <c r="D752" i="16"/>
  <c r="I752" i="16"/>
  <c r="D548" i="16"/>
  <c r="G548" i="16"/>
  <c r="I456" i="16"/>
  <c r="D456" i="16"/>
  <c r="H344" i="16"/>
  <c r="D344" i="16"/>
  <c r="D324" i="16"/>
  <c r="I324" i="16"/>
  <c r="D292" i="16"/>
  <c r="E292" i="16"/>
  <c r="I2089" i="16"/>
  <c r="F1104" i="16"/>
  <c r="J1933" i="16"/>
  <c r="I2033" i="16"/>
  <c r="F752" i="16"/>
  <c r="D1383" i="16"/>
  <c r="H2212" i="16"/>
  <c r="E1861" i="16"/>
  <c r="E1821" i="16"/>
  <c r="H1861" i="16"/>
  <c r="J1865" i="16"/>
  <c r="H1865" i="16"/>
  <c r="I2117" i="16"/>
  <c r="J1825" i="16"/>
  <c r="F2265" i="16"/>
  <c r="J1088" i="16"/>
  <c r="E320" i="16"/>
  <c r="J2496" i="16"/>
  <c r="I460" i="16"/>
  <c r="G448" i="16"/>
  <c r="F836" i="16"/>
  <c r="D2189" i="16"/>
  <c r="H1925" i="16"/>
  <c r="E1913" i="16"/>
  <c r="I2278" i="16"/>
  <c r="E2173" i="16"/>
  <c r="F2337" i="16"/>
  <c r="I576" i="16"/>
  <c r="D1061" i="16"/>
  <c r="H1797" i="16"/>
  <c r="H532" i="16"/>
  <c r="I2136" i="16"/>
  <c r="F2189" i="16"/>
  <c r="J2101" i="16"/>
  <c r="G2197" i="16"/>
  <c r="G2481" i="16"/>
  <c r="J2481" i="16"/>
  <c r="E2445" i="16"/>
  <c r="D2445" i="16"/>
  <c r="I2429" i="16"/>
  <c r="F2429" i="16"/>
  <c r="G2413" i="16"/>
  <c r="E2413" i="16"/>
  <c r="I2262" i="16"/>
  <c r="E2262" i="16"/>
  <c r="I2229" i="16"/>
  <c r="D2229" i="16"/>
  <c r="F2141" i="16"/>
  <c r="D2141" i="16"/>
  <c r="I2141" i="16"/>
  <c r="J2141" i="16"/>
  <c r="I2129" i="16"/>
  <c r="H2129" i="16"/>
  <c r="G2109" i="16"/>
  <c r="J2109" i="16"/>
  <c r="F2109" i="16"/>
  <c r="G2101" i="16"/>
  <c r="E2101" i="16"/>
  <c r="H2101" i="16"/>
  <c r="I2101" i="16"/>
  <c r="D2101" i="16"/>
  <c r="J2093" i="16"/>
  <c r="E2093" i="16"/>
  <c r="H2093" i="16"/>
  <c r="D2093" i="16"/>
  <c r="G2093" i="16"/>
  <c r="J2049" i="16"/>
  <c r="I2049" i="16"/>
  <c r="I2041" i="16"/>
  <c r="J2041" i="16"/>
  <c r="E2033" i="16"/>
  <c r="D2033" i="16"/>
  <c r="G2033" i="16"/>
  <c r="F2025" i="16"/>
  <c r="G2025" i="16"/>
  <c r="D2025" i="16"/>
  <c r="J2025" i="16"/>
  <c r="I2025" i="16"/>
  <c r="E2025" i="16"/>
  <c r="H2025" i="16"/>
  <c r="H2017" i="16"/>
  <c r="J2017" i="16"/>
  <c r="H2013" i="16"/>
  <c r="E2013" i="16"/>
  <c r="F2013" i="16"/>
  <c r="J2013" i="16"/>
  <c r="I2013" i="16"/>
  <c r="G2013" i="16"/>
  <c r="J2005" i="16"/>
  <c r="G2005" i="16"/>
  <c r="E2005" i="16"/>
  <c r="D2005" i="16"/>
  <c r="F2005" i="16"/>
  <c r="G1993" i="16"/>
  <c r="I1993" i="16"/>
  <c r="F1993" i="16"/>
  <c r="E1993" i="16"/>
  <c r="D1993" i="16"/>
  <c r="J1981" i="16"/>
  <c r="G1981" i="16"/>
  <c r="I1981" i="16"/>
  <c r="D1981" i="16"/>
  <c r="F1981" i="16"/>
  <c r="E1973" i="16"/>
  <c r="D1973" i="16"/>
  <c r="F1969" i="16"/>
  <c r="D1969" i="16"/>
  <c r="I1969" i="16"/>
  <c r="H1969" i="16"/>
  <c r="J1969" i="16"/>
  <c r="E1965" i="16"/>
  <c r="D1965" i="16"/>
  <c r="I1965" i="16"/>
  <c r="F1965" i="16"/>
  <c r="J1945" i="16"/>
  <c r="E1945" i="16"/>
  <c r="I1945" i="16"/>
  <c r="F1945" i="16"/>
  <c r="H1945" i="16"/>
  <c r="D1945" i="16"/>
  <c r="G1945" i="16"/>
  <c r="F1937" i="16"/>
  <c r="G1937" i="16"/>
  <c r="J1937" i="16"/>
  <c r="J1929" i="16"/>
  <c r="E1929" i="16"/>
  <c r="G1929" i="16"/>
  <c r="D1929" i="16"/>
  <c r="F1929" i="16"/>
  <c r="H1929" i="16"/>
  <c r="J1921" i="16"/>
  <c r="D1921" i="16"/>
  <c r="G1921" i="16"/>
  <c r="I1921" i="16"/>
  <c r="H1921" i="16"/>
  <c r="F1921" i="16"/>
  <c r="H1881" i="16"/>
  <c r="J1881" i="16"/>
  <c r="G1873" i="16"/>
  <c r="D1873" i="16"/>
  <c r="G1853" i="16"/>
  <c r="F1853" i="16"/>
  <c r="H1853" i="16"/>
  <c r="J1853" i="16"/>
  <c r="I1853" i="16"/>
  <c r="I1849" i="16"/>
  <c r="E1849" i="16"/>
  <c r="J1841" i="16"/>
  <c r="F1841" i="16"/>
  <c r="I1841" i="16"/>
  <c r="H1841" i="16"/>
  <c r="G1841" i="16"/>
  <c r="D1841" i="16"/>
  <c r="H1833" i="16"/>
  <c r="G1833" i="16"/>
  <c r="J1833" i="16"/>
  <c r="F1833" i="16"/>
  <c r="D1833" i="16"/>
  <c r="E1813" i="16"/>
  <c r="F1813" i="16"/>
  <c r="G1813" i="16"/>
  <c r="J1813" i="16"/>
  <c r="D1813" i="16"/>
  <c r="H1813" i="16"/>
  <c r="D1809" i="16"/>
  <c r="G1809" i="16"/>
  <c r="F1809" i="16"/>
  <c r="J1809" i="16"/>
  <c r="F1801" i="16"/>
  <c r="H1801" i="16"/>
  <c r="G1801" i="16"/>
  <c r="J1801" i="16"/>
  <c r="E1801" i="16"/>
  <c r="I1801" i="16"/>
  <c r="J1793" i="16"/>
  <c r="E1793" i="16"/>
  <c r="D1793" i="16"/>
  <c r="G1793" i="16"/>
  <c r="H1793" i="16"/>
  <c r="D1789" i="16"/>
  <c r="H1789" i="16"/>
  <c r="G1789" i="16"/>
  <c r="J1789" i="16"/>
  <c r="I1789" i="16"/>
  <c r="E1789" i="16"/>
  <c r="F1789" i="16"/>
  <c r="H1785" i="16"/>
  <c r="I1785" i="16"/>
  <c r="J1785" i="16"/>
  <c r="E1785" i="16"/>
  <c r="G1737" i="16"/>
  <c r="F1737" i="16"/>
  <c r="H1737" i="16"/>
  <c r="E1737" i="16"/>
  <c r="J1737" i="16"/>
  <c r="D1737" i="16"/>
  <c r="G1861" i="16"/>
  <c r="G2117" i="16"/>
  <c r="I2093" i="16"/>
  <c r="G1805" i="16"/>
  <c r="G1953" i="16"/>
  <c r="G2497" i="16"/>
  <c r="F2149" i="16"/>
  <c r="F1797" i="16"/>
  <c r="J2177" i="16"/>
  <c r="G2329" i="16"/>
  <c r="E1797" i="16"/>
  <c r="H1817" i="16"/>
  <c r="D2429" i="16"/>
  <c r="F1881" i="16"/>
  <c r="H2109" i="16"/>
  <c r="I2037" i="16"/>
  <c r="F2017" i="16"/>
  <c r="F2428" i="16"/>
  <c r="E2428" i="16"/>
  <c r="F2313" i="16"/>
  <c r="J2313" i="16"/>
  <c r="H2200" i="16"/>
  <c r="G2200" i="16"/>
  <c r="I2200" i="16"/>
  <c r="F2164" i="16"/>
  <c r="I2164" i="16"/>
  <c r="F2160" i="16"/>
  <c r="D2160" i="16"/>
  <c r="E2160" i="16"/>
  <c r="F2140" i="16"/>
  <c r="H2140" i="16"/>
  <c r="G2132" i="16"/>
  <c r="D2132" i="16"/>
  <c r="I2132" i="16"/>
  <c r="E1708" i="16"/>
  <c r="J1708" i="16"/>
  <c r="F1700" i="16"/>
  <c r="J1700" i="16"/>
  <c r="G1625" i="16"/>
  <c r="H1625" i="16"/>
  <c r="J1535" i="16"/>
  <c r="F1535" i="16"/>
  <c r="D1387" i="16"/>
  <c r="J1387" i="16"/>
  <c r="E2045" i="16"/>
  <c r="F2321" i="16"/>
  <c r="H2149" i="16"/>
  <c r="E1817" i="16"/>
  <c r="G2164" i="16"/>
  <c r="E2372" i="16"/>
  <c r="G2437" i="16"/>
  <c r="G2029" i="16"/>
  <c r="F1740" i="16"/>
  <c r="H2113" i="16"/>
  <c r="I2409" i="16"/>
  <c r="D2437" i="16"/>
  <c r="D2232" i="16"/>
  <c r="I1837" i="16"/>
  <c r="E2205" i="16"/>
  <c r="D1805" i="16"/>
  <c r="D2168" i="16"/>
  <c r="H644" i="16"/>
  <c r="G764" i="16"/>
  <c r="H2289" i="16"/>
  <c r="H1993" i="16"/>
  <c r="I1873" i="16"/>
  <c r="E1216" i="16"/>
  <c r="I820" i="16"/>
  <c r="H2033" i="16"/>
  <c r="D436" i="16"/>
  <c r="H1387" i="16"/>
  <c r="D1606" i="16"/>
  <c r="G1997" i="16"/>
  <c r="D912" i="16"/>
  <c r="H1977" i="16"/>
  <c r="J1977" i="16"/>
  <c r="H1809" i="16"/>
  <c r="I1821" i="16"/>
  <c r="I1861" i="16"/>
  <c r="E1865" i="16"/>
  <c r="D2117" i="16"/>
  <c r="E2221" i="16"/>
  <c r="F1825" i="16"/>
  <c r="E1523" i="16"/>
  <c r="F2180" i="16"/>
  <c r="H2132" i="16"/>
  <c r="I2393" i="16"/>
  <c r="H292" i="16"/>
  <c r="H324" i="16"/>
  <c r="J1953" i="16"/>
  <c r="I2189" i="16"/>
  <c r="E1925" i="16"/>
  <c r="J2132" i="16"/>
  <c r="J2325" i="16"/>
  <c r="I2021" i="16"/>
  <c r="H2117" i="16"/>
  <c r="E2278" i="16"/>
  <c r="J1817" i="16"/>
  <c r="J360" i="16"/>
  <c r="F2129" i="16"/>
  <c r="E2177" i="16"/>
  <c r="I2469" i="16"/>
  <c r="E2129" i="16"/>
  <c r="G2429" i="16"/>
  <c r="J2081" i="16"/>
  <c r="H2144" i="16"/>
  <c r="D2242" i="16"/>
  <c r="E2321" i="16"/>
  <c r="E1483" i="16"/>
  <c r="F2200" i="16"/>
  <c r="H1917" i="16"/>
  <c r="E392" i="16"/>
  <c r="I1024" i="16"/>
  <c r="E2109" i="16"/>
  <c r="I2113" i="16"/>
  <c r="E2136" i="16"/>
  <c r="J2189" i="16"/>
  <c r="F2238" i="16"/>
  <c r="H2417" i="16"/>
  <c r="J2449" i="16"/>
  <c r="E1419" i="16"/>
  <c r="I1833" i="16"/>
  <c r="E1841" i="16"/>
  <c r="H2005" i="16"/>
  <c r="D1869" i="16"/>
  <c r="G1825" i="16"/>
  <c r="H1949" i="16"/>
  <c r="I1737" i="16"/>
  <c r="I1937" i="16"/>
  <c r="H1937" i="16"/>
  <c r="F2033" i="16"/>
  <c r="F1771" i="16"/>
  <c r="J1771" i="16"/>
  <c r="I1771" i="16"/>
  <c r="E1771" i="16"/>
  <c r="H1771" i="16"/>
  <c r="G1767" i="16"/>
  <c r="D1767" i="16"/>
  <c r="F1767" i="16"/>
  <c r="H1767" i="16"/>
  <c r="E1767" i="16"/>
  <c r="D1763" i="16"/>
  <c r="J1763" i="16"/>
  <c r="G1759" i="16"/>
  <c r="D1759" i="16"/>
  <c r="H1759" i="16"/>
  <c r="J1759" i="16"/>
  <c r="I1751" i="16"/>
  <c r="J1751" i="16"/>
  <c r="G1751" i="16"/>
  <c r="E1751" i="16"/>
  <c r="F1751" i="16"/>
  <c r="E1747" i="16"/>
  <c r="H1747" i="16"/>
  <c r="G1747" i="16"/>
  <c r="E1743" i="16"/>
  <c r="J1743" i="16"/>
  <c r="I1743" i="16"/>
  <c r="E1763" i="16"/>
  <c r="E2500" i="16"/>
  <c r="J2500" i="16"/>
  <c r="D2500" i="16"/>
  <c r="H2500" i="16"/>
  <c r="I2500" i="16"/>
  <c r="F2500" i="16"/>
  <c r="H2496" i="16"/>
  <c r="D2496" i="16"/>
  <c r="J2488" i="16"/>
  <c r="G2488" i="16"/>
  <c r="G2476" i="16"/>
  <c r="I2476" i="16"/>
  <c r="J2476" i="16"/>
  <c r="I2464" i="16"/>
  <c r="J2464" i="16"/>
  <c r="E2464" i="16"/>
  <c r="F2464" i="16"/>
  <c r="J2460" i="16"/>
  <c r="G2460" i="16"/>
  <c r="D2456" i="16"/>
  <c r="E2456" i="16"/>
  <c r="F2456" i="16"/>
  <c r="G2456" i="16"/>
  <c r="G2452" i="16"/>
  <c r="J2452" i="16"/>
  <c r="E2452" i="16"/>
  <c r="I2452" i="16"/>
  <c r="I2448" i="16"/>
  <c r="E2448" i="16"/>
  <c r="E2440" i="16"/>
  <c r="F2440" i="16"/>
  <c r="J2432" i="16"/>
  <c r="H2432" i="16"/>
  <c r="F2388" i="16"/>
  <c r="H2388" i="16"/>
  <c r="J2388" i="16"/>
  <c r="F2384" i="16"/>
  <c r="H2384" i="16"/>
  <c r="F2380" i="16"/>
  <c r="D2380" i="16"/>
  <c r="F2317" i="16"/>
  <c r="I2317" i="16"/>
  <c r="G2313" i="16"/>
  <c r="E2313" i="16"/>
  <c r="J2305" i="16"/>
  <c r="D2305" i="16"/>
  <c r="I2297" i="16"/>
  <c r="D2297" i="16"/>
  <c r="G2293" i="16"/>
  <c r="I2293" i="16"/>
  <c r="H2285" i="16"/>
  <c r="F2285" i="16"/>
  <c r="I2285" i="16"/>
  <c r="H2281" i="16"/>
  <c r="I2281" i="16"/>
  <c r="I2273" i="16"/>
  <c r="H2273" i="16"/>
  <c r="D2273" i="16"/>
  <c r="F2273" i="16"/>
  <c r="G2269" i="16"/>
  <c r="E2269" i="16"/>
  <c r="I2265" i="16"/>
  <c r="H2265" i="16"/>
  <c r="D2265" i="16"/>
  <c r="G2261" i="16"/>
  <c r="D2261" i="16"/>
  <c r="E2253" i="16"/>
  <c r="I2253" i="16"/>
  <c r="J2253" i="16"/>
  <c r="F2253" i="16"/>
  <c r="F2245" i="16"/>
  <c r="E2245" i="16"/>
  <c r="G2228" i="16"/>
  <c r="J2228" i="16"/>
  <c r="F2224" i="16"/>
  <c r="G2224" i="16"/>
  <c r="H2220" i="16"/>
  <c r="E2220" i="16"/>
  <c r="E2216" i="16"/>
  <c r="D2216" i="16"/>
  <c r="F2216" i="16"/>
  <c r="D2208" i="16"/>
  <c r="E2208" i="16"/>
  <c r="J1736" i="16"/>
  <c r="H1736" i="16"/>
  <c r="D1736" i="16"/>
  <c r="F1732" i="16"/>
  <c r="G1732" i="16"/>
  <c r="E1732" i="16"/>
  <c r="G1728" i="16"/>
  <c r="H1728" i="16"/>
  <c r="F1728" i="16"/>
  <c r="J1728" i="16"/>
  <c r="I1716" i="16"/>
  <c r="G1716" i="16"/>
  <c r="F1716" i="16"/>
  <c r="I1688" i="16"/>
  <c r="J1688" i="16"/>
  <c r="F1676" i="16"/>
  <c r="H1676" i="16"/>
  <c r="G1676" i="16"/>
  <c r="I1676" i="16"/>
  <c r="E1672" i="16"/>
  <c r="H1672" i="16"/>
  <c r="F1672" i="16"/>
  <c r="F1668" i="16"/>
  <c r="J1668" i="16"/>
  <c r="E1664" i="16"/>
  <c r="J1664" i="16"/>
  <c r="I1664" i="16"/>
  <c r="H1664" i="16"/>
  <c r="H1645" i="16"/>
  <c r="F1645" i="16"/>
  <c r="G1617" i="16"/>
  <c r="J1617" i="16"/>
  <c r="D1617" i="16"/>
  <c r="G1614" i="16"/>
  <c r="H1614" i="16"/>
  <c r="I1614" i="16"/>
  <c r="I1590" i="16"/>
  <c r="H1590" i="16"/>
  <c r="G1575" i="16"/>
  <c r="I1575" i="16"/>
  <c r="D1567" i="16"/>
  <c r="G1567" i="16"/>
  <c r="I1567" i="16"/>
  <c r="D1559" i="16"/>
  <c r="G1559" i="16"/>
  <c r="E1551" i="16"/>
  <c r="D1551" i="16"/>
  <c r="J1543" i="16"/>
  <c r="E1543" i="16"/>
  <c r="D1543" i="16"/>
  <c r="E1519" i="16"/>
  <c r="I1519" i="16"/>
  <c r="G1519" i="16"/>
  <c r="J1511" i="16"/>
  <c r="E1511" i="16"/>
  <c r="H1503" i="16"/>
  <c r="F1503" i="16"/>
  <c r="J1503" i="16"/>
  <c r="H1491" i="16"/>
  <c r="J1491" i="16"/>
  <c r="I1479" i="16"/>
  <c r="J1479" i="16"/>
  <c r="G1479" i="16"/>
  <c r="E1479" i="16"/>
  <c r="H1475" i="16"/>
  <c r="E1475" i="16"/>
  <c r="G1471" i="16"/>
  <c r="D1471" i="16"/>
  <c r="H1439" i="16"/>
  <c r="F1439" i="16"/>
  <c r="I1431" i="16"/>
  <c r="D1431" i="16"/>
  <c r="G1431" i="16"/>
  <c r="G1415" i="16"/>
  <c r="F1415" i="16"/>
  <c r="D1411" i="16"/>
  <c r="F1411" i="16"/>
  <c r="G1407" i="16"/>
  <c r="J1407" i="16"/>
  <c r="I1403" i="16"/>
  <c r="J1403" i="16"/>
  <c r="F1395" i="16"/>
  <c r="E1395" i="16"/>
  <c r="F1391" i="16"/>
  <c r="E1391" i="16"/>
  <c r="D1263" i="16"/>
  <c r="E1263" i="16"/>
  <c r="G1088" i="16"/>
  <c r="E1088" i="16"/>
  <c r="F1084" i="16"/>
  <c r="E1084" i="16"/>
  <c r="D1064" i="16"/>
  <c r="H1064" i="16"/>
  <c r="I1056" i="16"/>
  <c r="E1056" i="16"/>
  <c r="D1056" i="16"/>
  <c r="J1048" i="16"/>
  <c r="F1048" i="16"/>
  <c r="F1044" i="16"/>
  <c r="G1044" i="16"/>
  <c r="G1032" i="16"/>
  <c r="J1032" i="16"/>
  <c r="E1032" i="16"/>
  <c r="H1024" i="16"/>
  <c r="G1024" i="16"/>
  <c r="J1024" i="16"/>
  <c r="G1012" i="16"/>
  <c r="D1012" i="16"/>
  <c r="I988" i="16"/>
  <c r="E988" i="16"/>
  <c r="F988" i="16"/>
  <c r="J988" i="16"/>
  <c r="F964" i="16"/>
  <c r="H964" i="16"/>
  <c r="H940" i="16"/>
  <c r="I940" i="16"/>
  <c r="D936" i="16"/>
  <c r="E936" i="16"/>
  <c r="H932" i="16"/>
  <c r="F932" i="16"/>
  <c r="G932" i="16"/>
  <c r="F908" i="16"/>
  <c r="E908" i="16"/>
  <c r="F904" i="16"/>
  <c r="I904" i="16"/>
  <c r="G904" i="16"/>
  <c r="D900" i="16"/>
  <c r="J900" i="16"/>
  <c r="G896" i="16"/>
  <c r="D896" i="16"/>
  <c r="F896" i="16"/>
  <c r="E892" i="16"/>
  <c r="J892" i="16"/>
  <c r="F892" i="16"/>
  <c r="J888" i="16"/>
  <c r="I888" i="16"/>
  <c r="E888" i="16"/>
  <c r="G888" i="16"/>
  <c r="I884" i="16"/>
  <c r="H884" i="16"/>
  <c r="D884" i="16"/>
  <c r="G880" i="16"/>
  <c r="D880" i="16"/>
  <c r="I880" i="16"/>
  <c r="I876" i="16"/>
  <c r="D876" i="16"/>
  <c r="I872" i="16"/>
  <c r="D872" i="16"/>
  <c r="F868" i="16"/>
  <c r="G868" i="16"/>
  <c r="G864" i="16"/>
  <c r="I864" i="16"/>
  <c r="E864" i="16"/>
  <c r="H860" i="16"/>
  <c r="G860" i="16"/>
  <c r="J856" i="16"/>
  <c r="G856" i="16"/>
  <c r="G852" i="16"/>
  <c r="F852" i="16"/>
  <c r="E852" i="16"/>
  <c r="H852" i="16"/>
  <c r="E848" i="16"/>
  <c r="H848" i="16"/>
  <c r="I848" i="16"/>
  <c r="G848" i="16"/>
  <c r="F844" i="16"/>
  <c r="E844" i="16"/>
  <c r="I840" i="16"/>
  <c r="G840" i="16"/>
  <c r="H840" i="16"/>
  <c r="E836" i="16"/>
  <c r="D836" i="16"/>
  <c r="I836" i="16"/>
  <c r="H832" i="16"/>
  <c r="E832" i="16"/>
  <c r="J832" i="16"/>
  <c r="G832" i="16"/>
  <c r="J828" i="16"/>
  <c r="D828" i="16"/>
  <c r="D824" i="16"/>
  <c r="J824" i="16"/>
  <c r="G804" i="16"/>
  <c r="E804" i="16"/>
  <c r="I796" i="16"/>
  <c r="G796" i="16"/>
  <c r="H796" i="16"/>
  <c r="I792" i="16"/>
  <c r="E792" i="16"/>
  <c r="G792" i="16"/>
  <c r="D792" i="16"/>
  <c r="D788" i="16"/>
  <c r="H788" i="16"/>
  <c r="J784" i="16"/>
  <c r="E784" i="16"/>
  <c r="G772" i="16"/>
  <c r="E772" i="16"/>
  <c r="J768" i="16"/>
  <c r="I768" i="16"/>
  <c r="E764" i="16"/>
  <c r="I764" i="16"/>
  <c r="F764" i="16"/>
  <c r="F732" i="16"/>
  <c r="D732" i="16"/>
  <c r="F728" i="16"/>
  <c r="G728" i="16"/>
  <c r="F712" i="16"/>
  <c r="E712" i="16"/>
  <c r="G712" i="16"/>
  <c r="F708" i="16"/>
  <c r="E708" i="16"/>
  <c r="I684" i="16"/>
  <c r="G684" i="16"/>
  <c r="E684" i="16"/>
  <c r="H684" i="16"/>
  <c r="I648" i="16"/>
  <c r="G648" i="16"/>
  <c r="D648" i="16"/>
  <c r="H632" i="16"/>
  <c r="F632" i="16"/>
  <c r="E632" i="16"/>
  <c r="G628" i="16"/>
  <c r="D628" i="16"/>
  <c r="D620" i="16"/>
  <c r="G620" i="16"/>
  <c r="H608" i="16"/>
  <c r="I608" i="16"/>
  <c r="F608" i="16"/>
  <c r="J596" i="16"/>
  <c r="I596" i="16"/>
  <c r="F592" i="16"/>
  <c r="E592" i="16"/>
  <c r="H588" i="16"/>
  <c r="F588" i="16"/>
  <c r="E580" i="16"/>
  <c r="I580" i="16"/>
  <c r="H580" i="16"/>
  <c r="H576" i="16"/>
  <c r="F576" i="16"/>
  <c r="J576" i="16"/>
  <c r="H516" i="16"/>
  <c r="D516" i="16"/>
  <c r="I516" i="16"/>
  <c r="D508" i="16"/>
  <c r="G508" i="16"/>
  <c r="F480" i="16"/>
  <c r="E480" i="16"/>
  <c r="E476" i="16"/>
  <c r="I476" i="16"/>
  <c r="H476" i="16"/>
  <c r="J472" i="16"/>
  <c r="D472" i="16"/>
  <c r="G460" i="16"/>
  <c r="F460" i="16"/>
  <c r="D460" i="16"/>
  <c r="H460" i="16"/>
  <c r="F456" i="16"/>
  <c r="J456" i="16"/>
  <c r="E456" i="16"/>
  <c r="I452" i="16"/>
  <c r="H452" i="16"/>
  <c r="J448" i="16"/>
  <c r="D448" i="16"/>
  <c r="H448" i="16"/>
  <c r="G444" i="16"/>
  <c r="D444" i="16"/>
  <c r="E444" i="16"/>
  <c r="F444" i="16"/>
  <c r="H440" i="16"/>
  <c r="J440" i="16"/>
  <c r="G440" i="16"/>
  <c r="G436" i="16"/>
  <c r="E436" i="16"/>
  <c r="H400" i="16"/>
  <c r="E400" i="16"/>
  <c r="D392" i="16"/>
  <c r="J392" i="16"/>
  <c r="G392" i="16"/>
  <c r="F392" i="16"/>
  <c r="I380" i="16"/>
  <c r="H380" i="16"/>
  <c r="E380" i="16"/>
  <c r="J380" i="16"/>
  <c r="J376" i="16"/>
  <c r="F376" i="16"/>
  <c r="J340" i="16"/>
  <c r="G340" i="16"/>
  <c r="D340" i="16"/>
  <c r="J332" i="16"/>
  <c r="E332" i="16"/>
  <c r="F332" i="16"/>
  <c r="I332" i="16"/>
  <c r="E328" i="16"/>
  <c r="F328" i="16"/>
  <c r="I288" i="16"/>
  <c r="J288" i="16"/>
  <c r="J244" i="16"/>
  <c r="H244" i="16"/>
  <c r="D244" i="16"/>
  <c r="E244" i="16"/>
  <c r="I244" i="16"/>
  <c r="I228" i="16"/>
  <c r="D228" i="16"/>
  <c r="J204" i="16"/>
  <c r="I204" i="16"/>
  <c r="G204" i="16"/>
  <c r="F176" i="16"/>
  <c r="J176" i="16"/>
  <c r="E28" i="16"/>
  <c r="H28" i="16"/>
  <c r="G556" i="16"/>
  <c r="D1016" i="16"/>
  <c r="G956" i="16"/>
  <c r="F2289" i="16"/>
  <c r="E2289" i="16"/>
  <c r="F2249" i="16"/>
  <c r="E2432" i="16"/>
  <c r="G1216" i="16"/>
  <c r="G820" i="16"/>
  <c r="J1551" i="16"/>
  <c r="H1555" i="16"/>
  <c r="H436" i="16"/>
  <c r="G752" i="16"/>
  <c r="E1383" i="16"/>
  <c r="I1387" i="16"/>
  <c r="E1555" i="16"/>
  <c r="I1606" i="16"/>
  <c r="F1606" i="16"/>
  <c r="F820" i="16"/>
  <c r="J2212" i="16"/>
  <c r="D1700" i="16"/>
  <c r="I2332" i="16"/>
  <c r="E728" i="16"/>
  <c r="I1728" i="16"/>
  <c r="D2492" i="16"/>
  <c r="D204" i="16"/>
  <c r="F2452" i="16"/>
  <c r="E2265" i="16"/>
  <c r="J1052" i="16"/>
  <c r="F1088" i="16"/>
  <c r="D2245" i="16"/>
  <c r="I1680" i="16"/>
  <c r="G1621" i="16"/>
  <c r="H320" i="16"/>
  <c r="D328" i="16"/>
  <c r="H888" i="16"/>
  <c r="J336" i="16"/>
  <c r="F336" i="16"/>
  <c r="F340" i="16"/>
  <c r="D440" i="16"/>
  <c r="J444" i="16"/>
  <c r="E452" i="16"/>
  <c r="J460" i="16"/>
  <c r="E828" i="16"/>
  <c r="H836" i="16"/>
  <c r="J848" i="16"/>
  <c r="E856" i="16"/>
  <c r="E868" i="16"/>
  <c r="F880" i="16"/>
  <c r="H892" i="16"/>
  <c r="I896" i="16"/>
  <c r="I784" i="16"/>
  <c r="E1617" i="16"/>
  <c r="J728" i="16"/>
  <c r="G2388" i="16"/>
  <c r="E1180" i="16"/>
  <c r="E2261" i="16"/>
  <c r="J2285" i="16"/>
  <c r="G532" i="16"/>
  <c r="J592" i="16"/>
  <c r="J2261" i="16"/>
  <c r="J2293" i="16"/>
  <c r="E2476" i="16"/>
  <c r="D2464" i="16"/>
  <c r="E532" i="16"/>
  <c r="G580" i="16"/>
  <c r="I632" i="16"/>
  <c r="D940" i="16"/>
  <c r="G988" i="16"/>
  <c r="H1032" i="16"/>
  <c r="E1064" i="16"/>
  <c r="G2285" i="16"/>
  <c r="D2372" i="16"/>
  <c r="G2464" i="16"/>
  <c r="D2488" i="16"/>
  <c r="J1415" i="16"/>
  <c r="F1539" i="16"/>
  <c r="G332" i="16"/>
  <c r="F684" i="16"/>
  <c r="D1024" i="16"/>
  <c r="F1471" i="16"/>
  <c r="F1567" i="16"/>
  <c r="D1668" i="16"/>
  <c r="D2253" i="16"/>
  <c r="E2317" i="16"/>
  <c r="D1535" i="16"/>
  <c r="F792" i="16"/>
  <c r="J908" i="16"/>
  <c r="I1395" i="16"/>
  <c r="G1411" i="16"/>
  <c r="I1539" i="16"/>
  <c r="G1594" i="16"/>
  <c r="H2224" i="16"/>
  <c r="D2293" i="16"/>
  <c r="I2380" i="16"/>
  <c r="I2432" i="16"/>
  <c r="I2384" i="16"/>
  <c r="D1688" i="16"/>
  <c r="H2456" i="16"/>
  <c r="D2220" i="16"/>
  <c r="E2384" i="16"/>
  <c r="E1471" i="16"/>
  <c r="D1664" i="16"/>
  <c r="D1676" i="16"/>
  <c r="D1423" i="16"/>
  <c r="H1403" i="16"/>
  <c r="G1419" i="16"/>
  <c r="G1503" i="16"/>
  <c r="J1547" i="16"/>
  <c r="E2228" i="16"/>
  <c r="J764" i="16"/>
  <c r="G2380" i="16"/>
  <c r="F1649" i="16"/>
  <c r="D2472" i="16"/>
  <c r="J688" i="16"/>
  <c r="H688" i="16"/>
  <c r="H956" i="16"/>
  <c r="E1295" i="16"/>
  <c r="D2249" i="16"/>
  <c r="G2432" i="16"/>
  <c r="H1243" i="16"/>
  <c r="G1551" i="16"/>
  <c r="H752" i="16"/>
  <c r="H1383" i="16"/>
  <c r="F1383" i="16"/>
  <c r="E1387" i="16"/>
  <c r="J1606" i="16"/>
  <c r="E1700" i="16"/>
  <c r="J840" i="16"/>
  <c r="G976" i="16"/>
  <c r="D1724" i="16"/>
  <c r="J1732" i="16"/>
  <c r="F2492" i="16"/>
  <c r="G2364" i="16"/>
  <c r="H304" i="16"/>
  <c r="F1614" i="16"/>
  <c r="H204" i="16"/>
  <c r="G2265" i="16"/>
  <c r="F1052" i="16"/>
  <c r="D1072" i="16"/>
  <c r="G2245" i="16"/>
  <c r="J1672" i="16"/>
  <c r="H1617" i="16"/>
  <c r="D288" i="16"/>
  <c r="F320" i="16"/>
  <c r="J324" i="16"/>
  <c r="H328" i="16"/>
  <c r="F2496" i="16"/>
  <c r="G884" i="16"/>
  <c r="I892" i="16"/>
  <c r="I832" i="16"/>
  <c r="E880" i="16"/>
  <c r="E336" i="16"/>
  <c r="D28" i="16"/>
  <c r="I340" i="16"/>
  <c r="I440" i="16"/>
  <c r="F448" i="16"/>
  <c r="G456" i="16"/>
  <c r="I824" i="16"/>
  <c r="D832" i="16"/>
  <c r="F840" i="16"/>
  <c r="D852" i="16"/>
  <c r="F864" i="16"/>
  <c r="H876" i="16"/>
  <c r="F884" i="16"/>
  <c r="E896" i="16"/>
  <c r="D1672" i="16"/>
  <c r="J2380" i="16"/>
  <c r="F1172" i="16"/>
  <c r="G2436" i="16"/>
  <c r="H2372" i="16"/>
  <c r="G588" i="16"/>
  <c r="D1503" i="16"/>
  <c r="E2488" i="16"/>
  <c r="D360" i="16"/>
  <c r="I588" i="16"/>
  <c r="E648" i="16"/>
  <c r="G1056" i="16"/>
  <c r="G2273" i="16"/>
  <c r="H2464" i="16"/>
  <c r="E1688" i="16"/>
  <c r="G516" i="16"/>
  <c r="E576" i="16"/>
  <c r="J608" i="16"/>
  <c r="D632" i="16"/>
  <c r="I712" i="16"/>
  <c r="J932" i="16"/>
  <c r="I964" i="16"/>
  <c r="D1084" i="16"/>
  <c r="I2456" i="16"/>
  <c r="H1299" i="16"/>
  <c r="J2220" i="16"/>
  <c r="J1539" i="16"/>
  <c r="H332" i="16"/>
  <c r="H392" i="16"/>
  <c r="F1479" i="16"/>
  <c r="F1664" i="16"/>
  <c r="J1676" i="16"/>
  <c r="G2253" i="16"/>
  <c r="F244" i="16"/>
  <c r="F2241" i="16"/>
  <c r="E2241" i="16"/>
  <c r="E176" i="16"/>
  <c r="G380" i="16"/>
  <c r="F472" i="16"/>
  <c r="G788" i="16"/>
  <c r="F804" i="16"/>
  <c r="F900" i="16"/>
  <c r="F1012" i="16"/>
  <c r="E1311" i="16"/>
  <c r="D1407" i="16"/>
  <c r="I1423" i="16"/>
  <c r="J1519" i="16"/>
  <c r="E1575" i="16"/>
  <c r="E1716" i="16"/>
  <c r="H2216" i="16"/>
  <c r="H2313" i="16"/>
  <c r="G2500" i="16"/>
  <c r="J1998" i="16"/>
  <c r="G1838" i="16"/>
  <c r="J2131" i="16"/>
  <c r="I2131" i="16"/>
  <c r="I1719" i="16"/>
  <c r="G1719" i="16"/>
  <c r="F1683" i="16"/>
  <c r="J1683" i="16"/>
  <c r="D1636" i="16"/>
  <c r="I1636" i="16"/>
  <c r="J1558" i="16"/>
  <c r="I1558" i="16"/>
  <c r="D1478" i="16"/>
  <c r="J1478" i="16"/>
  <c r="I1430" i="16"/>
  <c r="E1430" i="16"/>
  <c r="G1334" i="16"/>
  <c r="F1334" i="16"/>
  <c r="E1330" i="16"/>
  <c r="F1330" i="16"/>
  <c r="J1330" i="16"/>
  <c r="J1326" i="16"/>
  <c r="D1326" i="16"/>
  <c r="F1326" i="16"/>
  <c r="E1322" i="16"/>
  <c r="H1322" i="16"/>
  <c r="J1322" i="16"/>
  <c r="H1302" i="16"/>
  <c r="E1302" i="16"/>
  <c r="J1302" i="16"/>
  <c r="G1302" i="16"/>
  <c r="E1298" i="16"/>
  <c r="D1298" i="16"/>
  <c r="H1298" i="16"/>
  <c r="J1250" i="16"/>
  <c r="G1250" i="16"/>
  <c r="F1250" i="16"/>
  <c r="H1250" i="16"/>
  <c r="H1246" i="16"/>
  <c r="I1246" i="16"/>
  <c r="F1246" i="16"/>
  <c r="H1238" i="16"/>
  <c r="F1238" i="16"/>
  <c r="D1199" i="16"/>
  <c r="I1199" i="16"/>
  <c r="J1199" i="16"/>
  <c r="I1187" i="16"/>
  <c r="J1187" i="16"/>
  <c r="F1159" i="16"/>
  <c r="H1159" i="16"/>
  <c r="I1159" i="16"/>
  <c r="J1159" i="16"/>
  <c r="I1155" i="16"/>
  <c r="H1155" i="16"/>
  <c r="E1155" i="16"/>
  <c r="F1155" i="16"/>
  <c r="H1147" i="16"/>
  <c r="F1147" i="16"/>
  <c r="I1147" i="16"/>
  <c r="I1139" i="16"/>
  <c r="G1139" i="16"/>
  <c r="F1139" i="16"/>
  <c r="G1135" i="16"/>
  <c r="F1135" i="16"/>
  <c r="H1135" i="16"/>
  <c r="I1135" i="16"/>
  <c r="F1107" i="16"/>
  <c r="E1107" i="16"/>
  <c r="F1067" i="16"/>
  <c r="H1067" i="16"/>
  <c r="I1067" i="16"/>
  <c r="D1043" i="16"/>
  <c r="G1043" i="16"/>
  <c r="F1043" i="16"/>
  <c r="D1039" i="16"/>
  <c r="J1039" i="16"/>
  <c r="H1039" i="16"/>
  <c r="E1035" i="16"/>
  <c r="D1035" i="16"/>
  <c r="G991" i="16"/>
  <c r="E991" i="16"/>
  <c r="E867" i="16"/>
  <c r="G867" i="16"/>
  <c r="J799" i="16"/>
  <c r="F799" i="16"/>
  <c r="G799" i="16"/>
  <c r="I783" i="16"/>
  <c r="H783" i="16"/>
  <c r="G783" i="16"/>
  <c r="J743" i="16"/>
  <c r="F743" i="16"/>
  <c r="F739" i="16"/>
  <c r="H739" i="16"/>
  <c r="E2098" i="16"/>
  <c r="J2098" i="16"/>
  <c r="F2078" i="16"/>
  <c r="H2078" i="16"/>
  <c r="J2078" i="16"/>
  <c r="G2058" i="16"/>
  <c r="F2058" i="16"/>
  <c r="J2058" i="16"/>
  <c r="G2054" i="16"/>
  <c r="E2054" i="16"/>
  <c r="F2054" i="16"/>
  <c r="G1954" i="16"/>
  <c r="F1954" i="16"/>
  <c r="F1914" i="16"/>
  <c r="G1914" i="16"/>
  <c r="H1914" i="16"/>
  <c r="G1910" i="16"/>
  <c r="H1910" i="16"/>
  <c r="J1910" i="16"/>
  <c r="E1910" i="16"/>
  <c r="I1906" i="16"/>
  <c r="D1906" i="16"/>
  <c r="F1906" i="16"/>
  <c r="E1866" i="16"/>
  <c r="G1866" i="16"/>
  <c r="H1866" i="16"/>
  <c r="I1858" i="16"/>
  <c r="G1858" i="16"/>
  <c r="E1834" i="16"/>
  <c r="I1834" i="16"/>
  <c r="J1834" i="16"/>
  <c r="J1830" i="16"/>
  <c r="H1830" i="16"/>
  <c r="J1826" i="16"/>
  <c r="I1826" i="16"/>
  <c r="E1826" i="16"/>
  <c r="D1826" i="16"/>
  <c r="J1786" i="16"/>
  <c r="F1786" i="16"/>
  <c r="D1768" i="16"/>
  <c r="H1768" i="16"/>
  <c r="I1994" i="16"/>
  <c r="D1978" i="16"/>
  <c r="H2206" i="16"/>
  <c r="J1906" i="16"/>
  <c r="E2002" i="16"/>
  <c r="H2054" i="16"/>
  <c r="F1866" i="16"/>
  <c r="G1830" i="16"/>
  <c r="G1826" i="16"/>
  <c r="G1846" i="16"/>
  <c r="F1842" i="16"/>
  <c r="I2046" i="16"/>
  <c r="G1426" i="16"/>
  <c r="F2098" i="16"/>
  <c r="G1330" i="16"/>
  <c r="E1318" i="16"/>
  <c r="F1910" i="16"/>
  <c r="J1334" i="16"/>
  <c r="E2290" i="16"/>
  <c r="G2290" i="16"/>
  <c r="I2201" i="16"/>
  <c r="E2201" i="16"/>
  <c r="F2165" i="16"/>
  <c r="E2165" i="16"/>
  <c r="G6" i="16"/>
  <c r="H6" i="16"/>
  <c r="I2502" i="16"/>
  <c r="J2502" i="16"/>
  <c r="H2502" i="16"/>
  <c r="D2502" i="16"/>
  <c r="G2502" i="16"/>
  <c r="F2502" i="16"/>
  <c r="E2494" i="16"/>
  <c r="F2494" i="16"/>
  <c r="J2486" i="16"/>
  <c r="I2486" i="16"/>
  <c r="F2486" i="16"/>
  <c r="H2478" i="16"/>
  <c r="G2478" i="16"/>
  <c r="F2478" i="16"/>
  <c r="E2478" i="16"/>
  <c r="H2474" i="16"/>
  <c r="G2474" i="16"/>
  <c r="I2474" i="16"/>
  <c r="D2474" i="16"/>
  <c r="J2474" i="16"/>
  <c r="E2474" i="16"/>
  <c r="F2474" i="16"/>
  <c r="H2470" i="16"/>
  <c r="J2470" i="16"/>
  <c r="F2466" i="16"/>
  <c r="E2466" i="16"/>
  <c r="I2466" i="16"/>
  <c r="D2466" i="16"/>
  <c r="H2462" i="16"/>
  <c r="E2462" i="16"/>
  <c r="D2462" i="16"/>
  <c r="I2462" i="16"/>
  <c r="F2462" i="16"/>
  <c r="G2462" i="16"/>
  <c r="D2458" i="16"/>
  <c r="E2458" i="16"/>
  <c r="H2458" i="16"/>
  <c r="J2458" i="16"/>
  <c r="I2458" i="16"/>
  <c r="H2454" i="16"/>
  <c r="E2454" i="16"/>
  <c r="I2454" i="16"/>
  <c r="D2454" i="16"/>
  <c r="F2454" i="16"/>
  <c r="E2450" i="16"/>
  <c r="D2450" i="16"/>
  <c r="H2450" i="16"/>
  <c r="F2450" i="16"/>
  <c r="J2450" i="16"/>
  <c r="G2450" i="16"/>
  <c r="I2450" i="16"/>
  <c r="G2446" i="16"/>
  <c r="F2446" i="16"/>
  <c r="E2446" i="16"/>
  <c r="D2446" i="16"/>
  <c r="H2442" i="16"/>
  <c r="I2442" i="16"/>
  <c r="D2442" i="16"/>
  <c r="G2442" i="16"/>
  <c r="F2442" i="16"/>
  <c r="E2442" i="16"/>
  <c r="H2438" i="16"/>
  <c r="J2438" i="16"/>
  <c r="G2438" i="16"/>
  <c r="H2434" i="16"/>
  <c r="G2434" i="16"/>
  <c r="E2434" i="16"/>
  <c r="I2434" i="16"/>
  <c r="J2434" i="16"/>
  <c r="F2434" i="16"/>
  <c r="F2430" i="16"/>
  <c r="E2430" i="16"/>
  <c r="H2430" i="16"/>
  <c r="I2430" i="16"/>
  <c r="G2430" i="16"/>
  <c r="J2430" i="16"/>
  <c r="E2422" i="16"/>
  <c r="F2422" i="16"/>
  <c r="D2422" i="16"/>
  <c r="H2410" i="16"/>
  <c r="D2410" i="16"/>
  <c r="D2342" i="16"/>
  <c r="E2342" i="16"/>
  <c r="G2338" i="16"/>
  <c r="F2338" i="16"/>
  <c r="E2326" i="16"/>
  <c r="J2326" i="16"/>
  <c r="E2255" i="16"/>
  <c r="H2255" i="16"/>
  <c r="H2233" i="16"/>
  <c r="E2233" i="16"/>
  <c r="F2104" i="16"/>
  <c r="E2104" i="16"/>
  <c r="I2104" i="16"/>
  <c r="D2104" i="16"/>
  <c r="G2104" i="16"/>
  <c r="H2104" i="16"/>
  <c r="J2104" i="16"/>
  <c r="H2100" i="16"/>
  <c r="D2100" i="16"/>
  <c r="F2100" i="16"/>
  <c r="I2100" i="16"/>
  <c r="I2096" i="16"/>
  <c r="E2096" i="16"/>
  <c r="D2096" i="16"/>
  <c r="J2096" i="16"/>
  <c r="G2096" i="16"/>
  <c r="F2096" i="16"/>
  <c r="H2096" i="16"/>
  <c r="G2092" i="16"/>
  <c r="D2092" i="16"/>
  <c r="E2092" i="16"/>
  <c r="F2088" i="16"/>
  <c r="G2088" i="16"/>
  <c r="H2088" i="16"/>
  <c r="J2088" i="16"/>
  <c r="D2088" i="16"/>
  <c r="E2088" i="16"/>
  <c r="I2088" i="16"/>
  <c r="F2084" i="16"/>
  <c r="J2084" i="16"/>
  <c r="G2084" i="16"/>
  <c r="H2084" i="16"/>
  <c r="E2084" i="16"/>
  <c r="D2084" i="16"/>
  <c r="F2080" i="16"/>
  <c r="H2080" i="16"/>
  <c r="E2080" i="16"/>
  <c r="I2080" i="16"/>
  <c r="D2080" i="16"/>
  <c r="J2080" i="16"/>
  <c r="G2080" i="16"/>
  <c r="E2076" i="16"/>
  <c r="D2076" i="16"/>
  <c r="G2076" i="16"/>
  <c r="H2076" i="16"/>
  <c r="J2076" i="16"/>
  <c r="D2072" i="16"/>
  <c r="E2072" i="16"/>
  <c r="H2072" i="16"/>
  <c r="J2072" i="16"/>
  <c r="F2072" i="16"/>
  <c r="I2072" i="16"/>
  <c r="F2068" i="16"/>
  <c r="E2068" i="16"/>
  <c r="G2068" i="16"/>
  <c r="H2068" i="16"/>
  <c r="I2068" i="16"/>
  <c r="D2068" i="16"/>
  <c r="J2068" i="16"/>
  <c r="G2064" i="16"/>
  <c r="E2064" i="16"/>
  <c r="D2064" i="16"/>
  <c r="H2064" i="16"/>
  <c r="I2064" i="16"/>
  <c r="F2064" i="16"/>
  <c r="J2064" i="16"/>
  <c r="F2060" i="16"/>
  <c r="E2060" i="16"/>
  <c r="I2060" i="16"/>
  <c r="J2060" i="16"/>
  <c r="D2060" i="16"/>
  <c r="H2060" i="16"/>
  <c r="E2056" i="16"/>
  <c r="I2056" i="16"/>
  <c r="H2056" i="16"/>
  <c r="D2056" i="16"/>
  <c r="H2052" i="16"/>
  <c r="E2052" i="16"/>
  <c r="J2052" i="16"/>
  <c r="D2052" i="16"/>
  <c r="F2052" i="16"/>
  <c r="I2052" i="16"/>
  <c r="H2048" i="16"/>
  <c r="F2048" i="16"/>
  <c r="J2048" i="16"/>
  <c r="D2048" i="16"/>
  <c r="J2044" i="16"/>
  <c r="H2044" i="16"/>
  <c r="G2044" i="16"/>
  <c r="D2044" i="16"/>
  <c r="E2044" i="16"/>
  <c r="I2044" i="16"/>
  <c r="F2044" i="16"/>
  <c r="I2040" i="16"/>
  <c r="F2040" i="16"/>
  <c r="G2040" i="16"/>
  <c r="D2040" i="16"/>
  <c r="J2040" i="16"/>
  <c r="D2008" i="16"/>
  <c r="H2008" i="16"/>
  <c r="E2008" i="16"/>
  <c r="G1976" i="16"/>
  <c r="H1976" i="16"/>
  <c r="E1976" i="16"/>
  <c r="J1976" i="16"/>
  <c r="D1976" i="16"/>
  <c r="F1976" i="16"/>
  <c r="F1972" i="16"/>
  <c r="J1972" i="16"/>
  <c r="E1972" i="16"/>
  <c r="D1972" i="16"/>
  <c r="I1972" i="16"/>
  <c r="G1972" i="16"/>
  <c r="I1968" i="16"/>
  <c r="D1968" i="16"/>
  <c r="G1968" i="16"/>
  <c r="F1968" i="16"/>
  <c r="E1968" i="16"/>
  <c r="I1964" i="16"/>
  <c r="E1964" i="16"/>
  <c r="I1960" i="16"/>
  <c r="F1960" i="16"/>
  <c r="G1960" i="16"/>
  <c r="H1960" i="16"/>
  <c r="E1960" i="16"/>
  <c r="J1960" i="16"/>
  <c r="D1916" i="16"/>
  <c r="J1916" i="16"/>
  <c r="F1916" i="16"/>
  <c r="I1912" i="16"/>
  <c r="G1912" i="16"/>
  <c r="D1904" i="16"/>
  <c r="J1904" i="16"/>
  <c r="E1888" i="16"/>
  <c r="I1888" i="16"/>
  <c r="F1888" i="16"/>
  <c r="H1888" i="16"/>
  <c r="J1888" i="16"/>
  <c r="I1884" i="16"/>
  <c r="J1884" i="16"/>
  <c r="D1884" i="16"/>
  <c r="H1884" i="16"/>
  <c r="H1880" i="16"/>
  <c r="G1880" i="16"/>
  <c r="F1880" i="16"/>
  <c r="F1876" i="16"/>
  <c r="G1876" i="16"/>
  <c r="E1876" i="16"/>
  <c r="H1876" i="16"/>
  <c r="I1876" i="16"/>
  <c r="J1876" i="16"/>
  <c r="D1876" i="16"/>
  <c r="D1872" i="16"/>
  <c r="I1872" i="16"/>
  <c r="G1872" i="16"/>
  <c r="J1872" i="16"/>
  <c r="H1872" i="16"/>
  <c r="I1868" i="16"/>
  <c r="H1868" i="16"/>
  <c r="G1868" i="16"/>
  <c r="E1868" i="16"/>
  <c r="F1868" i="16"/>
  <c r="E1864" i="16"/>
  <c r="F1864" i="16"/>
  <c r="I1864" i="16"/>
  <c r="H1864" i="16"/>
  <c r="D1864" i="16"/>
  <c r="D1860" i="16"/>
  <c r="J1860" i="16"/>
  <c r="F1860" i="16"/>
  <c r="H1860" i="16"/>
  <c r="I1860" i="16"/>
  <c r="E1860" i="16"/>
  <c r="J1856" i="16"/>
  <c r="I1856" i="16"/>
  <c r="H1856" i="16"/>
  <c r="G1856" i="16"/>
  <c r="E1856" i="16"/>
  <c r="D1856" i="16"/>
  <c r="F1856" i="16"/>
  <c r="J1852" i="16"/>
  <c r="H1852" i="16"/>
  <c r="G1852" i="16"/>
  <c r="F1852" i="16"/>
  <c r="D1852" i="16"/>
  <c r="I1852" i="16"/>
  <c r="H1848" i="16"/>
  <c r="E1848" i="16"/>
  <c r="F1848" i="16"/>
  <c r="D1848" i="16"/>
  <c r="I1848" i="16"/>
  <c r="J1848" i="16"/>
  <c r="G1844" i="16"/>
  <c r="D1844" i="16"/>
  <c r="J1844" i="16"/>
  <c r="F1844" i="16"/>
  <c r="E1844" i="16"/>
  <c r="I1844" i="16"/>
  <c r="J1840" i="16"/>
  <c r="F1840" i="16"/>
  <c r="D1840" i="16"/>
  <c r="I1840" i="16"/>
  <c r="E1840" i="16"/>
  <c r="G1836" i="16"/>
  <c r="H1836" i="16"/>
  <c r="I1836" i="16"/>
  <c r="E1836" i="16"/>
  <c r="D1836" i="16"/>
  <c r="J1836" i="16"/>
  <c r="F1836" i="16"/>
  <c r="D1832" i="16"/>
  <c r="H1832" i="16"/>
  <c r="E1832" i="16"/>
  <c r="G1832" i="16"/>
  <c r="F1832" i="16"/>
  <c r="I1832" i="16"/>
  <c r="J1828" i="16"/>
  <c r="I1828" i="16"/>
  <c r="D1828" i="16"/>
  <c r="E1828" i="16"/>
  <c r="F1828" i="16"/>
  <c r="H1828" i="16"/>
  <c r="G1828" i="16"/>
  <c r="I1824" i="16"/>
  <c r="J1824" i="16"/>
  <c r="H1824" i="16"/>
  <c r="G1824" i="16"/>
  <c r="D1824" i="16"/>
  <c r="E1820" i="16"/>
  <c r="J1820" i="16"/>
  <c r="F1820" i="16"/>
  <c r="I1820" i="16"/>
  <c r="H1820" i="16"/>
  <c r="D1820" i="16"/>
  <c r="D1816" i="16"/>
  <c r="F1816" i="16"/>
  <c r="E1816" i="16"/>
  <c r="I1816" i="16"/>
  <c r="J1816" i="16"/>
  <c r="G1816" i="16"/>
  <c r="D1812" i="16"/>
  <c r="G1812" i="16"/>
  <c r="F1812" i="16"/>
  <c r="I1812" i="16"/>
  <c r="D1808" i="16"/>
  <c r="I1808" i="16"/>
  <c r="J1808" i="16"/>
  <c r="G1808" i="16"/>
  <c r="F1808" i="16"/>
  <c r="H1808" i="16"/>
  <c r="F1804" i="16"/>
  <c r="E1804" i="16"/>
  <c r="I1804" i="16"/>
  <c r="H1804" i="16"/>
  <c r="D1729" i="16"/>
  <c r="H1729" i="16"/>
  <c r="E1568" i="16"/>
  <c r="I1568" i="16"/>
  <c r="H1564" i="16"/>
  <c r="D1564" i="16"/>
  <c r="I1548" i="16"/>
  <c r="H1548" i="16"/>
  <c r="D1548" i="16"/>
  <c r="J1548" i="16"/>
  <c r="G1544" i="16"/>
  <c r="J1544" i="16"/>
  <c r="H1544" i="16"/>
  <c r="E1544" i="16"/>
  <c r="F1544" i="16"/>
  <c r="I1540" i="16"/>
  <c r="H1540" i="16"/>
  <c r="J1536" i="16"/>
  <c r="D1536" i="16"/>
  <c r="E1536" i="16"/>
  <c r="F1536" i="16"/>
  <c r="H1536" i="16"/>
  <c r="I1536" i="16"/>
  <c r="D1516" i="16"/>
  <c r="E1516" i="16"/>
  <c r="J1516" i="16"/>
  <c r="I1516" i="16"/>
  <c r="F1516" i="16"/>
  <c r="D1512" i="16"/>
  <c r="G1512" i="16"/>
  <c r="H1512" i="16"/>
  <c r="E1508" i="16"/>
  <c r="H1508" i="16"/>
  <c r="J1508" i="16"/>
  <c r="I1508" i="16"/>
  <c r="D1508" i="16"/>
  <c r="I1504" i="16"/>
  <c r="H1504" i="16"/>
  <c r="G1504" i="16"/>
  <c r="E1504" i="16"/>
  <c r="I1500" i="16"/>
  <c r="G1500" i="16"/>
  <c r="F1500" i="16"/>
  <c r="D1500" i="16"/>
  <c r="E1500" i="16"/>
  <c r="J1500" i="16"/>
  <c r="E1496" i="16"/>
  <c r="H1496" i="16"/>
  <c r="G1496" i="16"/>
  <c r="D1496" i="16"/>
  <c r="E1468" i="16"/>
  <c r="D1468" i="16"/>
  <c r="I1468" i="16"/>
  <c r="G1468" i="16"/>
  <c r="H1468" i="16"/>
  <c r="F1468" i="16"/>
  <c r="F1464" i="16"/>
  <c r="E1464" i="16"/>
  <c r="G1464" i="16"/>
  <c r="I1464" i="16"/>
  <c r="H1464" i="16"/>
  <c r="D1464" i="16"/>
  <c r="G1460" i="16"/>
  <c r="F1460" i="16"/>
  <c r="D1460" i="16"/>
  <c r="J1460" i="16"/>
  <c r="H1460" i="16"/>
  <c r="G1456" i="16"/>
  <c r="J1456" i="16"/>
  <c r="I1456" i="16"/>
  <c r="E1452" i="16"/>
  <c r="F1452" i="16"/>
  <c r="D1452" i="16"/>
  <c r="I1448" i="16"/>
  <c r="E1448" i="16"/>
  <c r="H1448" i="16"/>
  <c r="D1448" i="16"/>
  <c r="E1428" i="16"/>
  <c r="D1428" i="16"/>
  <c r="J1372" i="16"/>
  <c r="H1372" i="16"/>
  <c r="I1372" i="16"/>
  <c r="G1372" i="16"/>
  <c r="F1372" i="16"/>
  <c r="E1372" i="16"/>
  <c r="D1372" i="16"/>
  <c r="F1368" i="16"/>
  <c r="J1368" i="16"/>
  <c r="I1368" i="16"/>
  <c r="G1368" i="16"/>
  <c r="H1368" i="16"/>
  <c r="G1364" i="16"/>
  <c r="E1364" i="16"/>
  <c r="D1364" i="16"/>
  <c r="F1364" i="16"/>
  <c r="I1364" i="16"/>
  <c r="D1360" i="16"/>
  <c r="J1360" i="16"/>
  <c r="G1360" i="16"/>
  <c r="H1360" i="16"/>
  <c r="E1360" i="16"/>
  <c r="F1360" i="16"/>
  <c r="E1356" i="16"/>
  <c r="H1356" i="16"/>
  <c r="D1356" i="16"/>
  <c r="J1356" i="16"/>
  <c r="G1356" i="16"/>
  <c r="F1356" i="16"/>
  <c r="H1352" i="16"/>
  <c r="E1352" i="16"/>
  <c r="J1352" i="16"/>
  <c r="G1352" i="16"/>
  <c r="F1352" i="16"/>
  <c r="D1352" i="16"/>
  <c r="I1352" i="16"/>
  <c r="H1348" i="16"/>
  <c r="D1348" i="16"/>
  <c r="E1348" i="16"/>
  <c r="I1348" i="16"/>
  <c r="G1348" i="16"/>
  <c r="J1348" i="16"/>
  <c r="J1344" i="16"/>
  <c r="F1344" i="16"/>
  <c r="D1344" i="16"/>
  <c r="H1344" i="16"/>
  <c r="E1344" i="16"/>
  <c r="I1344" i="16"/>
  <c r="G1344" i="16"/>
  <c r="F1340" i="16"/>
  <c r="E1340" i="16"/>
  <c r="G1340" i="16"/>
  <c r="D1340" i="16"/>
  <c r="H1340" i="16"/>
  <c r="I1340" i="16"/>
  <c r="J1340" i="16"/>
  <c r="F1336" i="16"/>
  <c r="G1336" i="16"/>
  <c r="H1336" i="16"/>
  <c r="I1336" i="16"/>
  <c r="J1336" i="16"/>
  <c r="E1336" i="16"/>
  <c r="G1332" i="16"/>
  <c r="E1332" i="16"/>
  <c r="D1332" i="16"/>
  <c r="F1332" i="16"/>
  <c r="H1332" i="16"/>
  <c r="I1332" i="16"/>
  <c r="J1332" i="16"/>
  <c r="H1328" i="16"/>
  <c r="D1328" i="16"/>
  <c r="J1328" i="16"/>
  <c r="J1324" i="16"/>
  <c r="E1324" i="16"/>
  <c r="H1324" i="16"/>
  <c r="I1324" i="16"/>
  <c r="F1324" i="16"/>
  <c r="G1324" i="16"/>
  <c r="D1324" i="16"/>
  <c r="H1320" i="16"/>
  <c r="J1320" i="16"/>
  <c r="G1320" i="16"/>
  <c r="F1320" i="16"/>
  <c r="I1320" i="16"/>
  <c r="E1316" i="16"/>
  <c r="H1316" i="16"/>
  <c r="G1316" i="16"/>
  <c r="D1316" i="16"/>
  <c r="I1316" i="16"/>
  <c r="F1316" i="16"/>
  <c r="J1316" i="16"/>
  <c r="I1312" i="16"/>
  <c r="E1312" i="16"/>
  <c r="I1308" i="16"/>
  <c r="J1308" i="16"/>
  <c r="E1308" i="16"/>
  <c r="J1304" i="16"/>
  <c r="F1304" i="16"/>
  <c r="I1304" i="16"/>
  <c r="H1304" i="16"/>
  <c r="D1304" i="16"/>
  <c r="G1304" i="16"/>
  <c r="E1304" i="16"/>
  <c r="D1300" i="16"/>
  <c r="I1300" i="16"/>
  <c r="F1300" i="16"/>
  <c r="E1300" i="16"/>
  <c r="G1300" i="16"/>
  <c r="H1300" i="16"/>
  <c r="J1300" i="16"/>
  <c r="D1296" i="16"/>
  <c r="G1296" i="16"/>
  <c r="E1296" i="16"/>
  <c r="H1296" i="16"/>
  <c r="I1296" i="16"/>
  <c r="J1288" i="16"/>
  <c r="H1288" i="16"/>
  <c r="G1288" i="16"/>
  <c r="D1288" i="16"/>
  <c r="I1288" i="16"/>
  <c r="F1288" i="16"/>
  <c r="E1288" i="16"/>
  <c r="G1284" i="16"/>
  <c r="F1284" i="16"/>
  <c r="D1284" i="16"/>
  <c r="E1284" i="16"/>
  <c r="I1284" i="16"/>
  <c r="I1280" i="16"/>
  <c r="J1280" i="16"/>
  <c r="F1280" i="16"/>
  <c r="E1280" i="16"/>
  <c r="G1280" i="16"/>
  <c r="H1280" i="16"/>
  <c r="I1276" i="16"/>
  <c r="H1276" i="16"/>
  <c r="E1276" i="16"/>
  <c r="G1276" i="16"/>
  <c r="F1276" i="16"/>
  <c r="J1276" i="16"/>
  <c r="D1276" i="16"/>
  <c r="I1272" i="16"/>
  <c r="D1272" i="16"/>
  <c r="F1272" i="16"/>
  <c r="J1272" i="16"/>
  <c r="H1272" i="16"/>
  <c r="G1272" i="16"/>
  <c r="E1272" i="16"/>
  <c r="G1268" i="16"/>
  <c r="E1268" i="16"/>
  <c r="J1268" i="16"/>
  <c r="I1268" i="16"/>
  <c r="H1268" i="16"/>
  <c r="J1264" i="16"/>
  <c r="E1264" i="16"/>
  <c r="H1264" i="16"/>
  <c r="I1264" i="16"/>
  <c r="F1264" i="16"/>
  <c r="E1260" i="16"/>
  <c r="J1260" i="16"/>
  <c r="I1260" i="16"/>
  <c r="G1260" i="16"/>
  <c r="H1260" i="16"/>
  <c r="F1260" i="16"/>
  <c r="G1256" i="16"/>
  <c r="I1256" i="16"/>
  <c r="D1256" i="16"/>
  <c r="E1256" i="16"/>
  <c r="J1256" i="16"/>
  <c r="H1256" i="16"/>
  <c r="F1256" i="16"/>
  <c r="F1252" i="16"/>
  <c r="I1252" i="16"/>
  <c r="G1252" i="16"/>
  <c r="H1252" i="16"/>
  <c r="J1252" i="16"/>
  <c r="D1252" i="16"/>
  <c r="I1248" i="16"/>
  <c r="F1248" i="16"/>
  <c r="E1248" i="16"/>
  <c r="G1248" i="16"/>
  <c r="D1248" i="16"/>
  <c r="J1248" i="16"/>
  <c r="H1248" i="16"/>
  <c r="G1244" i="16"/>
  <c r="H1244" i="16"/>
  <c r="F1244" i="16"/>
  <c r="I1244" i="16"/>
  <c r="E1244" i="16"/>
  <c r="D1244" i="16"/>
  <c r="J1244" i="16"/>
  <c r="H1240" i="16"/>
  <c r="I1240" i="16"/>
  <c r="J1240" i="16"/>
  <c r="E1240" i="16"/>
  <c r="F1240" i="16"/>
  <c r="E1236" i="16"/>
  <c r="D1236" i="16"/>
  <c r="H1236" i="16"/>
  <c r="J1236" i="16"/>
  <c r="F1236" i="16"/>
  <c r="G1236" i="16"/>
  <c r="I1236" i="16"/>
  <c r="J1233" i="16"/>
  <c r="G1233" i="16"/>
  <c r="E1233" i="16"/>
  <c r="H1233" i="16"/>
  <c r="D1233" i="16"/>
  <c r="F1233" i="16"/>
  <c r="H1229" i="16"/>
  <c r="E1229" i="16"/>
  <c r="G1229" i="16"/>
  <c r="F1229" i="16"/>
  <c r="D1229" i="16"/>
  <c r="I1229" i="16"/>
  <c r="J1229" i="16"/>
  <c r="F1225" i="16"/>
  <c r="G1225" i="16"/>
  <c r="E1225" i="16"/>
  <c r="D1225" i="16"/>
  <c r="H1225" i="16"/>
  <c r="J1221" i="16"/>
  <c r="E1221" i="16"/>
  <c r="G1221" i="16"/>
  <c r="D1221" i="16"/>
  <c r="I1221" i="16"/>
  <c r="H1221" i="16"/>
  <c r="H1217" i="16"/>
  <c r="I1217" i="16"/>
  <c r="J1217" i="16"/>
  <c r="D1217" i="16"/>
  <c r="E1217" i="16"/>
  <c r="F1217" i="16"/>
  <c r="G1217" i="16"/>
  <c r="E1213" i="16"/>
  <c r="H1213" i="16"/>
  <c r="D1213" i="16"/>
  <c r="J1213" i="16"/>
  <c r="E1209" i="16"/>
  <c r="J1209" i="16"/>
  <c r="G1209" i="16"/>
  <c r="F1209" i="16"/>
  <c r="H1209" i="16"/>
  <c r="D1209" i="16"/>
  <c r="I1209" i="16"/>
  <c r="E1205" i="16"/>
  <c r="I1205" i="16"/>
  <c r="J1205" i="16"/>
  <c r="G1205" i="16"/>
  <c r="H1205" i="16"/>
  <c r="G1201" i="16"/>
  <c r="J1201" i="16"/>
  <c r="E1201" i="16"/>
  <c r="D1201" i="16"/>
  <c r="F1201" i="16"/>
  <c r="E1197" i="16"/>
  <c r="J1197" i="16"/>
  <c r="H1197" i="16"/>
  <c r="F1197" i="16"/>
  <c r="I1193" i="16"/>
  <c r="D1193" i="16"/>
  <c r="G1193" i="16"/>
  <c r="F1193" i="16"/>
  <c r="H1189" i="16"/>
  <c r="D1189" i="16"/>
  <c r="E1189" i="16"/>
  <c r="G1189" i="16"/>
  <c r="J1189" i="16"/>
  <c r="I1189" i="16"/>
  <c r="F1189" i="16"/>
  <c r="H1185" i="16"/>
  <c r="I1185" i="16"/>
  <c r="F1185" i="16"/>
  <c r="D1185" i="16"/>
  <c r="G1185" i="16"/>
  <c r="J1185" i="16"/>
  <c r="D1181" i="16"/>
  <c r="I1181" i="16"/>
  <c r="F1181" i="16"/>
  <c r="J1181" i="16"/>
  <c r="E1181" i="16"/>
  <c r="E1177" i="16"/>
  <c r="G1177" i="16"/>
  <c r="E1173" i="16"/>
  <c r="D1173" i="16"/>
  <c r="J1173" i="16"/>
  <c r="G1173" i="16"/>
  <c r="H1173" i="16"/>
  <c r="F1173" i="16"/>
  <c r="E1169" i="16"/>
  <c r="G1169" i="16"/>
  <c r="H1169" i="16"/>
  <c r="I1169" i="16"/>
  <c r="J1169" i="16"/>
  <c r="F1169" i="16"/>
  <c r="E1165" i="16"/>
  <c r="J1165" i="16"/>
  <c r="I1165" i="16"/>
  <c r="F1165" i="16"/>
  <c r="H1165" i="16"/>
  <c r="G1165" i="16"/>
  <c r="E1161" i="16"/>
  <c r="D1161" i="16"/>
  <c r="I1161" i="16"/>
  <c r="H1161" i="16"/>
  <c r="D1157" i="16"/>
  <c r="I1157" i="16"/>
  <c r="E1157" i="16"/>
  <c r="F1157" i="16"/>
  <c r="F1153" i="16"/>
  <c r="J1153" i="16"/>
  <c r="H1153" i="16"/>
  <c r="E1153" i="16"/>
  <c r="I1153" i="16"/>
  <c r="E1149" i="16"/>
  <c r="F1149" i="16"/>
  <c r="G1149" i="16"/>
  <c r="I1149" i="16"/>
  <c r="H1145" i="16"/>
  <c r="G1145" i="16"/>
  <c r="E1145" i="16"/>
  <c r="F1145" i="16"/>
  <c r="G1141" i="16"/>
  <c r="I1141" i="16"/>
  <c r="F1141" i="16"/>
  <c r="H1141" i="16"/>
  <c r="D1141" i="16"/>
  <c r="J1141" i="16"/>
  <c r="F1137" i="16"/>
  <c r="D1137" i="16"/>
  <c r="G1137" i="16"/>
  <c r="I1137" i="16"/>
  <c r="E1137" i="16"/>
  <c r="D1133" i="16"/>
  <c r="I1133" i="16"/>
  <c r="E1133" i="16"/>
  <c r="H1133" i="16"/>
  <c r="F1133" i="16"/>
  <c r="J1133" i="16"/>
  <c r="D1129" i="16"/>
  <c r="J1129" i="16"/>
  <c r="H1129" i="16"/>
  <c r="F1129" i="16"/>
  <c r="E1129" i="16"/>
  <c r="I1129" i="16"/>
  <c r="H1125" i="16"/>
  <c r="G1125" i="16"/>
  <c r="J1125" i="16"/>
  <c r="F1125" i="16"/>
  <c r="D1125" i="16"/>
  <c r="I1121" i="16"/>
  <c r="F1121" i="16"/>
  <c r="J1121" i="16"/>
  <c r="G1121" i="16"/>
  <c r="E1121" i="16"/>
  <c r="D1121" i="16"/>
  <c r="G1117" i="16"/>
  <c r="E1117" i="16"/>
  <c r="D1117" i="16"/>
  <c r="I1117" i="16"/>
  <c r="F1117" i="16"/>
  <c r="H1117" i="16"/>
  <c r="I1113" i="16"/>
  <c r="J1113" i="16"/>
  <c r="D1113" i="16"/>
  <c r="G1113" i="16"/>
  <c r="F1113" i="16"/>
  <c r="H1113" i="16"/>
  <c r="H1109" i="16"/>
  <c r="F1109" i="16"/>
  <c r="G1109" i="16"/>
  <c r="E1109" i="16"/>
  <c r="D1109" i="16"/>
  <c r="J1109" i="16"/>
  <c r="I1109" i="16"/>
  <c r="D1105" i="16"/>
  <c r="I1105" i="16"/>
  <c r="G1105" i="16"/>
  <c r="F1105" i="16"/>
  <c r="E1105" i="16"/>
  <c r="J1105" i="16"/>
  <c r="I1097" i="16"/>
  <c r="H1097" i="16"/>
  <c r="G1097" i="16"/>
  <c r="D1089" i="16"/>
  <c r="J1089" i="16"/>
  <c r="I1089" i="16"/>
  <c r="H1089" i="16"/>
  <c r="G1089" i="16"/>
  <c r="I1085" i="16"/>
  <c r="H1085" i="16"/>
  <c r="J1085" i="16"/>
  <c r="G1085" i="16"/>
  <c r="E1085" i="16"/>
  <c r="F1085" i="16"/>
  <c r="D1081" i="16"/>
  <c r="I1081" i="16"/>
  <c r="J1081" i="16"/>
  <c r="E1081" i="16"/>
  <c r="H1081" i="16"/>
  <c r="G1081" i="16"/>
  <c r="F1081" i="16"/>
  <c r="F1069" i="16"/>
  <c r="D1069" i="16"/>
  <c r="I1069" i="16"/>
  <c r="D1065" i="16"/>
  <c r="G1065" i="16"/>
  <c r="E1065" i="16"/>
  <c r="H1065" i="16"/>
  <c r="I1065" i="16"/>
  <c r="J1065" i="16"/>
  <c r="I1061" i="16"/>
  <c r="J1061" i="16"/>
  <c r="G1061" i="16"/>
  <c r="G1057" i="16"/>
  <c r="J1057" i="16"/>
  <c r="I1057" i="16"/>
  <c r="D1057" i="16"/>
  <c r="E1057" i="16"/>
  <c r="F1057" i="16"/>
  <c r="H1057" i="16"/>
  <c r="F1045" i="16"/>
  <c r="I1045" i="16"/>
  <c r="D1045" i="16"/>
  <c r="J1045" i="16"/>
  <c r="E1045" i="16"/>
  <c r="E1041" i="16"/>
  <c r="J1041" i="16"/>
  <c r="D1041" i="16"/>
  <c r="J1033" i="16"/>
  <c r="I1033" i="16"/>
  <c r="D1033" i="16"/>
  <c r="H1033" i="16"/>
  <c r="E1033" i="16"/>
  <c r="F1033" i="16"/>
  <c r="G1033" i="16"/>
  <c r="J1029" i="16"/>
  <c r="G1029" i="16"/>
  <c r="F1029" i="16"/>
  <c r="H1029" i="16"/>
  <c r="I1029" i="16"/>
  <c r="F1025" i="16"/>
  <c r="H1025" i="16"/>
  <c r="F1021" i="16"/>
  <c r="E1021" i="16"/>
  <c r="J1021" i="16"/>
  <c r="D1021" i="16"/>
  <c r="G1021" i="16"/>
  <c r="H1021" i="16"/>
  <c r="J1017" i="16"/>
  <c r="E1017" i="16"/>
  <c r="G1013" i="16"/>
  <c r="I1013" i="16"/>
  <c r="H1013" i="16"/>
  <c r="F1013" i="16"/>
  <c r="D1013" i="16"/>
  <c r="J1013" i="16"/>
  <c r="E1013" i="16"/>
  <c r="G1005" i="16"/>
  <c r="H1005" i="16"/>
  <c r="E1001" i="16"/>
  <c r="D1001" i="16"/>
  <c r="I1001" i="16"/>
  <c r="H1001" i="16"/>
  <c r="G1001" i="16"/>
  <c r="F1001" i="16"/>
  <c r="J1001" i="16"/>
  <c r="D997" i="16"/>
  <c r="J997" i="16"/>
  <c r="I997" i="16"/>
  <c r="H997" i="16"/>
  <c r="G997" i="16"/>
  <c r="E997" i="16"/>
  <c r="F997" i="16"/>
  <c r="F993" i="16"/>
  <c r="J993" i="16"/>
  <c r="G993" i="16"/>
  <c r="E993" i="16"/>
  <c r="D993" i="16"/>
  <c r="H993" i="16"/>
  <c r="F957" i="16"/>
  <c r="G957" i="16"/>
  <c r="E957" i="16"/>
  <c r="I957" i="16"/>
  <c r="J957" i="16"/>
  <c r="D957" i="16"/>
  <c r="F953" i="16"/>
  <c r="E953" i="16"/>
  <c r="H953" i="16"/>
  <c r="J953" i="16"/>
  <c r="I953" i="16"/>
  <c r="D953" i="16"/>
  <c r="H945" i="16"/>
  <c r="E945" i="16"/>
  <c r="G945" i="16"/>
  <c r="D945" i="16"/>
  <c r="F941" i="16"/>
  <c r="G941" i="16"/>
  <c r="G937" i="16"/>
  <c r="I937" i="16"/>
  <c r="E937" i="16"/>
  <c r="J937" i="16"/>
  <c r="D937" i="16"/>
  <c r="D933" i="16"/>
  <c r="H933" i="16"/>
  <c r="E925" i="16"/>
  <c r="D925" i="16"/>
  <c r="I925" i="16"/>
  <c r="H925" i="16"/>
  <c r="J925" i="16"/>
  <c r="G925" i="16"/>
  <c r="F921" i="16"/>
  <c r="J921" i="16"/>
  <c r="G921" i="16"/>
  <c r="E921" i="16"/>
  <c r="H921" i="16"/>
  <c r="D921" i="16"/>
  <c r="E917" i="16"/>
  <c r="H917" i="16"/>
  <c r="J917" i="16"/>
  <c r="F909" i="16"/>
  <c r="D909" i="16"/>
  <c r="I909" i="16"/>
  <c r="E909" i="16"/>
  <c r="J909" i="16"/>
  <c r="H909" i="16"/>
  <c r="E905" i="16"/>
  <c r="D905" i="16"/>
  <c r="H905" i="16"/>
  <c r="F905" i="16"/>
  <c r="J905" i="16"/>
  <c r="G905" i="16"/>
  <c r="G901" i="16"/>
  <c r="J901" i="16"/>
  <c r="D901" i="16"/>
  <c r="E901" i="16"/>
  <c r="F901" i="16"/>
  <c r="I901" i="16"/>
  <c r="I897" i="16"/>
  <c r="G897" i="16"/>
  <c r="I877" i="16"/>
  <c r="J877" i="16"/>
  <c r="D877" i="16"/>
  <c r="H877" i="16"/>
  <c r="F877" i="16"/>
  <c r="E877" i="16"/>
  <c r="E873" i="16"/>
  <c r="J873" i="16"/>
  <c r="I873" i="16"/>
  <c r="G873" i="16"/>
  <c r="H873" i="16"/>
  <c r="D873" i="16"/>
  <c r="F873" i="16"/>
  <c r="D869" i="16"/>
  <c r="G869" i="16"/>
  <c r="H869" i="16"/>
  <c r="F869" i="16"/>
  <c r="E869" i="16"/>
  <c r="I869" i="16"/>
  <c r="J869" i="16"/>
  <c r="I865" i="16"/>
  <c r="G865" i="16"/>
  <c r="F865" i="16"/>
  <c r="D865" i="16"/>
  <c r="H865" i="16"/>
  <c r="E865" i="16"/>
  <c r="H861" i="16"/>
  <c r="J861" i="16"/>
  <c r="F861" i="16"/>
  <c r="I861" i="16"/>
  <c r="E861" i="16"/>
  <c r="D861" i="16"/>
  <c r="G861" i="16"/>
  <c r="D857" i="16"/>
  <c r="G857" i="16"/>
  <c r="I857" i="16"/>
  <c r="F857" i="16"/>
  <c r="H853" i="16"/>
  <c r="E853" i="16"/>
  <c r="J853" i="16"/>
  <c r="G853" i="16"/>
  <c r="D853" i="16"/>
  <c r="I853" i="16"/>
  <c r="F853" i="16"/>
  <c r="D849" i="16"/>
  <c r="H849" i="16"/>
  <c r="F849" i="16"/>
  <c r="E849" i="16"/>
  <c r="G849" i="16"/>
  <c r="I849" i="16"/>
  <c r="H845" i="16"/>
  <c r="I845" i="16"/>
  <c r="D845" i="16"/>
  <c r="F845" i="16"/>
  <c r="J845" i="16"/>
  <c r="E845" i="16"/>
  <c r="J841" i="16"/>
  <c r="D841" i="16"/>
  <c r="H841" i="16"/>
  <c r="G841" i="16"/>
  <c r="E841" i="16"/>
  <c r="I841" i="16"/>
  <c r="F837" i="16"/>
  <c r="G837" i="16"/>
  <c r="I837" i="16"/>
  <c r="J837" i="16"/>
  <c r="E837" i="16"/>
  <c r="H837" i="16"/>
  <c r="G833" i="16"/>
  <c r="I833" i="16"/>
  <c r="D833" i="16"/>
  <c r="E833" i="16"/>
  <c r="J833" i="16"/>
  <c r="F833" i="16"/>
  <c r="I829" i="16"/>
  <c r="E829" i="16"/>
  <c r="F829" i="16"/>
  <c r="D829" i="16"/>
  <c r="J829" i="16"/>
  <c r="G829" i="16"/>
  <c r="H829" i="16"/>
  <c r="H825" i="16"/>
  <c r="G825" i="16"/>
  <c r="F825" i="16"/>
  <c r="E825" i="16"/>
  <c r="D825" i="16"/>
  <c r="I825" i="16"/>
  <c r="J825" i="16"/>
  <c r="D793" i="16"/>
  <c r="I793" i="16"/>
  <c r="E793" i="16"/>
  <c r="G781" i="16"/>
  <c r="H781" i="16"/>
  <c r="J781" i="16"/>
  <c r="H777" i="16"/>
  <c r="J777" i="16"/>
  <c r="I777" i="16"/>
  <c r="D777" i="16"/>
  <c r="F777" i="16"/>
  <c r="H773" i="16"/>
  <c r="J773" i="16"/>
  <c r="I773" i="16"/>
  <c r="F773" i="16"/>
  <c r="D773" i="16"/>
  <c r="G773" i="16"/>
  <c r="E773" i="16"/>
  <c r="F769" i="16"/>
  <c r="J769" i="16"/>
  <c r="E769" i="16"/>
  <c r="G769" i="16"/>
  <c r="I769" i="16"/>
  <c r="I765" i="16"/>
  <c r="J765" i="16"/>
  <c r="D761" i="16"/>
  <c r="H761" i="16"/>
  <c r="F761" i="16"/>
  <c r="G761" i="16"/>
  <c r="J761" i="16"/>
  <c r="I761" i="16"/>
  <c r="E761" i="16"/>
  <c r="G749" i="16"/>
  <c r="J749" i="16"/>
  <c r="H745" i="16"/>
  <c r="G745" i="16"/>
  <c r="F745" i="16"/>
  <c r="J745" i="16"/>
  <c r="D745" i="16"/>
  <c r="E745" i="16"/>
  <c r="I745" i="16"/>
  <c r="D741" i="16"/>
  <c r="F741" i="16"/>
  <c r="I741" i="16"/>
  <c r="G741" i="16"/>
  <c r="H741" i="16"/>
  <c r="J741" i="16"/>
  <c r="E741" i="16"/>
  <c r="G737" i="16"/>
  <c r="E737" i="16"/>
  <c r="D737" i="16"/>
  <c r="J737" i="16"/>
  <c r="I737" i="16"/>
  <c r="H737" i="16"/>
  <c r="I733" i="16"/>
  <c r="G733" i="16"/>
  <c r="D733" i="16"/>
  <c r="H733" i="16"/>
  <c r="E733" i="16"/>
  <c r="F733" i="16"/>
  <c r="D729" i="16"/>
  <c r="E729" i="16"/>
  <c r="J729" i="16"/>
  <c r="I729" i="16"/>
  <c r="J725" i="16"/>
  <c r="F725" i="16"/>
  <c r="I725" i="16"/>
  <c r="H725" i="16"/>
  <c r="G725" i="16"/>
  <c r="E725" i="16"/>
  <c r="H717" i="16"/>
  <c r="D717" i="16"/>
  <c r="F717" i="16"/>
  <c r="G717" i="16"/>
  <c r="E713" i="16"/>
  <c r="G713" i="16"/>
  <c r="H713" i="16"/>
  <c r="F713" i="16"/>
  <c r="I713" i="16"/>
  <c r="J713" i="16"/>
  <c r="F709" i="16"/>
  <c r="E709" i="16"/>
  <c r="H709" i="16"/>
  <c r="D709" i="16"/>
  <c r="I709" i="16"/>
  <c r="G709" i="16"/>
  <c r="F705" i="16"/>
  <c r="E705" i="16"/>
  <c r="J705" i="16"/>
  <c r="G705" i="16"/>
  <c r="D705" i="16"/>
  <c r="H705" i="16"/>
  <c r="G701" i="16"/>
  <c r="J701" i="16"/>
  <c r="H701" i="16"/>
  <c r="I701" i="16"/>
  <c r="F701" i="16"/>
  <c r="E701" i="16"/>
  <c r="J697" i="16"/>
  <c r="E697" i="16"/>
  <c r="H697" i="16"/>
  <c r="G697" i="16"/>
  <c r="I693" i="16"/>
  <c r="H693" i="16"/>
  <c r="F693" i="16"/>
  <c r="D693" i="16"/>
  <c r="F689" i="16"/>
  <c r="H689" i="16"/>
  <c r="D689" i="16"/>
  <c r="I689" i="16"/>
  <c r="G689" i="16"/>
  <c r="E689" i="16"/>
  <c r="J689" i="16"/>
  <c r="J685" i="16"/>
  <c r="D685" i="16"/>
  <c r="H685" i="16"/>
  <c r="F685" i="16"/>
  <c r="E685" i="16"/>
  <c r="F681" i="16"/>
  <c r="H681" i="16"/>
  <c r="G681" i="16"/>
  <c r="D677" i="16"/>
  <c r="J677" i="16"/>
  <c r="G677" i="16"/>
  <c r="F677" i="16"/>
  <c r="H677" i="16"/>
  <c r="I677" i="16"/>
  <c r="I673" i="16"/>
  <c r="G673" i="16"/>
  <c r="E673" i="16"/>
  <c r="H673" i="16"/>
  <c r="D673" i="16"/>
  <c r="H653" i="16"/>
  <c r="F653" i="16"/>
  <c r="G629" i="16"/>
  <c r="I629" i="16"/>
  <c r="J601" i="16"/>
  <c r="I601" i="16"/>
  <c r="D601" i="16"/>
  <c r="H601" i="16"/>
  <c r="G601" i="16"/>
  <c r="E601" i="16"/>
  <c r="H589" i="16"/>
  <c r="F589" i="16"/>
  <c r="D585" i="16"/>
  <c r="G585" i="16"/>
  <c r="F585" i="16"/>
  <c r="E585" i="16"/>
  <c r="J585" i="16"/>
  <c r="I585" i="16"/>
  <c r="D573" i="16"/>
  <c r="F573" i="16"/>
  <c r="I489" i="16"/>
  <c r="H489" i="16"/>
  <c r="F485" i="16"/>
  <c r="I485" i="16"/>
  <c r="E485" i="16"/>
  <c r="J485" i="16"/>
  <c r="D485" i="16"/>
  <c r="G485" i="16"/>
  <c r="H485" i="16"/>
  <c r="F481" i="16"/>
  <c r="E481" i="16"/>
  <c r="G481" i="16"/>
  <c r="H477" i="16"/>
  <c r="G477" i="16"/>
  <c r="F477" i="16"/>
  <c r="E477" i="16"/>
  <c r="H473" i="16"/>
  <c r="F473" i="16"/>
  <c r="J473" i="16"/>
  <c r="D473" i="16"/>
  <c r="F469" i="16"/>
  <c r="H469" i="16"/>
  <c r="J469" i="16"/>
  <c r="I469" i="16"/>
  <c r="E469" i="16"/>
  <c r="G469" i="16"/>
  <c r="E457" i="16"/>
  <c r="G457" i="16"/>
  <c r="F457" i="16"/>
  <c r="I457" i="16"/>
  <c r="D457" i="16"/>
  <c r="D453" i="16"/>
  <c r="F453" i="16"/>
  <c r="D441" i="16"/>
  <c r="E441" i="16"/>
  <c r="G433" i="16"/>
  <c r="F433" i="16"/>
  <c r="D425" i="16"/>
  <c r="H425" i="16"/>
  <c r="J413" i="16"/>
  <c r="G413" i="16"/>
  <c r="G333" i="16"/>
  <c r="F333" i="16"/>
  <c r="D329" i="16"/>
  <c r="E329" i="16"/>
  <c r="I325" i="16"/>
  <c r="E325" i="16"/>
  <c r="H281" i="16"/>
  <c r="F281" i="16"/>
  <c r="D197" i="16"/>
  <c r="J197" i="16"/>
  <c r="E197" i="16"/>
  <c r="G777" i="16"/>
  <c r="I705" i="16"/>
  <c r="F841" i="16"/>
  <c r="D1960" i="16"/>
  <c r="I2092" i="16"/>
  <c r="J733" i="16"/>
  <c r="F1348" i="16"/>
  <c r="G1264" i="16"/>
  <c r="I2084" i="16"/>
  <c r="I1356" i="16"/>
  <c r="J1145" i="16"/>
  <c r="G2466" i="16"/>
  <c r="F441" i="16"/>
  <c r="F1065" i="16"/>
  <c r="I1145" i="16"/>
  <c r="G1240" i="16"/>
  <c r="F1296" i="16"/>
  <c r="D2430" i="16"/>
  <c r="H2466" i="16"/>
  <c r="E1029" i="16"/>
  <c r="D1868" i="16"/>
  <c r="F937" i="16"/>
  <c r="D1177" i="16"/>
  <c r="G1536" i="16"/>
  <c r="I1201" i="16"/>
  <c r="D1197" i="16"/>
  <c r="F1268" i="16"/>
  <c r="G2060" i="16"/>
  <c r="J645" i="16"/>
  <c r="G1864" i="16"/>
  <c r="D469" i="16"/>
  <c r="G1860" i="16"/>
  <c r="G2255" i="16"/>
  <c r="G2283" i="16"/>
  <c r="G2458" i="16"/>
  <c r="D505" i="16"/>
  <c r="E2502" i="16"/>
  <c r="F1089" i="16"/>
  <c r="I1021" i="16"/>
  <c r="E1113" i="16"/>
  <c r="G1133" i="16"/>
  <c r="I1173" i="16"/>
  <c r="F1456" i="16"/>
  <c r="H1812" i="16"/>
  <c r="G845" i="16"/>
  <c r="E1852" i="16"/>
  <c r="H1968" i="16"/>
  <c r="G1213" i="16"/>
  <c r="J865" i="16"/>
  <c r="H1157" i="16"/>
  <c r="D713" i="16"/>
  <c r="I781" i="16"/>
  <c r="F781" i="16"/>
  <c r="J457" i="16"/>
  <c r="I1496" i="16"/>
  <c r="D1880" i="16"/>
  <c r="G1848" i="16"/>
  <c r="D1145" i="16"/>
  <c r="D1240" i="16"/>
  <c r="J1296" i="16"/>
  <c r="J2466" i="16"/>
  <c r="E2470" i="16"/>
  <c r="D1029" i="16"/>
  <c r="H1840" i="16"/>
  <c r="G909" i="16"/>
  <c r="H1177" i="16"/>
  <c r="H1516" i="16"/>
  <c r="E1193" i="16"/>
  <c r="F2438" i="16"/>
  <c r="H1041" i="16"/>
  <c r="D1268" i="16"/>
  <c r="F2056" i="16"/>
  <c r="J2454" i="16"/>
  <c r="F1872" i="16"/>
  <c r="G2454" i="16"/>
  <c r="F673" i="16"/>
  <c r="F2458" i="16"/>
  <c r="I613" i="16"/>
  <c r="H1121" i="16"/>
  <c r="J1968" i="16"/>
  <c r="D1456" i="16"/>
  <c r="D769" i="16"/>
  <c r="I1213" i="16"/>
  <c r="I1233" i="16"/>
  <c r="F601" i="16"/>
  <c r="F925" i="16"/>
  <c r="G1017" i="16"/>
  <c r="H1105" i="16"/>
  <c r="G1129" i="16"/>
  <c r="D1169" i="16"/>
  <c r="I1225" i="16"/>
  <c r="I1360" i="16"/>
  <c r="G693" i="16"/>
  <c r="E1320" i="16"/>
  <c r="G1161" i="16"/>
  <c r="E717" i="16"/>
  <c r="D1336" i="16"/>
  <c r="E453" i="16"/>
  <c r="J1880" i="16"/>
  <c r="E1252" i="16"/>
  <c r="J2478" i="16"/>
  <c r="F1161" i="16"/>
  <c r="I717" i="16"/>
  <c r="E781" i="16"/>
  <c r="H453" i="16"/>
  <c r="F1496" i="16"/>
  <c r="E1880" i="16"/>
  <c r="J1161" i="16"/>
  <c r="F793" i="16"/>
  <c r="F885" i="16"/>
  <c r="H957" i="16"/>
  <c r="H1284" i="16"/>
  <c r="D2434" i="16"/>
  <c r="F1520" i="16"/>
  <c r="D1603" i="16"/>
  <c r="J1868" i="16"/>
  <c r="H901" i="16"/>
  <c r="H937" i="16"/>
  <c r="G2052" i="16"/>
  <c r="J1149" i="16"/>
  <c r="I685" i="16"/>
  <c r="J709" i="16"/>
  <c r="E1512" i="16"/>
  <c r="E1185" i="16"/>
  <c r="E413" i="16"/>
  <c r="H1500" i="16"/>
  <c r="J1452" i="16"/>
  <c r="G1069" i="16"/>
  <c r="G2291" i="16"/>
  <c r="J1864" i="16"/>
  <c r="J2462" i="16"/>
  <c r="J673" i="16"/>
  <c r="G1820" i="16"/>
  <c r="J857" i="16"/>
  <c r="H857" i="16"/>
  <c r="E1824" i="16"/>
  <c r="I1125" i="16"/>
  <c r="J1464" i="16"/>
  <c r="H1816" i="16"/>
  <c r="J1225" i="16"/>
  <c r="J2036" i="16"/>
  <c r="H769" i="16"/>
  <c r="J849" i="16"/>
  <c r="H1201" i="16"/>
  <c r="H1972" i="16"/>
  <c r="E2040" i="16"/>
  <c r="G877" i="16"/>
  <c r="I993" i="16"/>
  <c r="J1193" i="16"/>
  <c r="J1832" i="16"/>
  <c r="E2100" i="16"/>
  <c r="G1548" i="16"/>
  <c r="G953" i="16"/>
  <c r="F8" i="16"/>
  <c r="E8" i="16"/>
  <c r="D8" i="16"/>
  <c r="H8" i="16"/>
  <c r="J8" i="16"/>
  <c r="H2493" i="16"/>
  <c r="D2493" i="16"/>
  <c r="E2493" i="16"/>
  <c r="F2493" i="16"/>
  <c r="G2493" i="16"/>
  <c r="D2485" i="16"/>
  <c r="F2485" i="16"/>
  <c r="G2485" i="16"/>
  <c r="H2461" i="16"/>
  <c r="D2461" i="16"/>
  <c r="F2461" i="16"/>
  <c r="G2461" i="16"/>
  <c r="G2453" i="16"/>
  <c r="E2453" i="16"/>
  <c r="I2445" i="16"/>
  <c r="H2445" i="16"/>
  <c r="J2445" i="16"/>
  <c r="E2441" i="16"/>
  <c r="J2441" i="16"/>
  <c r="H2433" i="16"/>
  <c r="F2433" i="16"/>
  <c r="J2433" i="16"/>
  <c r="D2413" i="16"/>
  <c r="J2413" i="16"/>
  <c r="E2405" i="16"/>
  <c r="D2405" i="16"/>
  <c r="I2405" i="16"/>
  <c r="J2405" i="16"/>
  <c r="H2405" i="16"/>
  <c r="G2389" i="16"/>
  <c r="F2389" i="16"/>
  <c r="H2389" i="16"/>
  <c r="I2389" i="16"/>
  <c r="D2377" i="16"/>
  <c r="H2377" i="16"/>
  <c r="F2377" i="16"/>
  <c r="E2377" i="16"/>
  <c r="J2377" i="16"/>
  <c r="G2377" i="16"/>
  <c r="I2377" i="16"/>
  <c r="E2337" i="16"/>
  <c r="I2337" i="16"/>
  <c r="I2329" i="16"/>
  <c r="E2329" i="16"/>
  <c r="E2325" i="16"/>
  <c r="F2325" i="16"/>
  <c r="H2325" i="16"/>
  <c r="H2318" i="16"/>
  <c r="G2318" i="16"/>
  <c r="E2318" i="16"/>
  <c r="J2318" i="16"/>
  <c r="F2318" i="16"/>
  <c r="D2318" i="16"/>
  <c r="I2318" i="16"/>
  <c r="I2302" i="16"/>
  <c r="G2302" i="16"/>
  <c r="F2286" i="16"/>
  <c r="H2286" i="16"/>
  <c r="D2286" i="16"/>
  <c r="G2286" i="16"/>
  <c r="F2278" i="16"/>
  <c r="D2278" i="16"/>
  <c r="D2270" i="16"/>
  <c r="H2270" i="16"/>
  <c r="I2270" i="16"/>
  <c r="E2254" i="16"/>
  <c r="H2254" i="16"/>
  <c r="F2246" i="16"/>
  <c r="E2246" i="16"/>
  <c r="I2246" i="16"/>
  <c r="D2246" i="16"/>
  <c r="G2238" i="16"/>
  <c r="I2238" i="16"/>
  <c r="E2232" i="16"/>
  <c r="J2232" i="16"/>
  <c r="F2232" i="16"/>
  <c r="H2232" i="16"/>
  <c r="E2225" i="16"/>
  <c r="I2225" i="16"/>
  <c r="H2225" i="16"/>
  <c r="G2225" i="16"/>
  <c r="F2225" i="16"/>
  <c r="J2225" i="16"/>
  <c r="D2225" i="16"/>
  <c r="D2221" i="16"/>
  <c r="I2221" i="16"/>
  <c r="G2221" i="16"/>
  <c r="J2221" i="16"/>
  <c r="F2213" i="16"/>
  <c r="D2213" i="16"/>
  <c r="E2206" i="16"/>
  <c r="I2206" i="16"/>
  <c r="D2206" i="16"/>
  <c r="J2206" i="16"/>
  <c r="J2270" i="16"/>
  <c r="J2258" i="16"/>
  <c r="H2221" i="16"/>
  <c r="D2325" i="16"/>
  <c r="G2425" i="16"/>
  <c r="J2337" i="16"/>
  <c r="G2246" i="16"/>
  <c r="F2413" i="16"/>
  <c r="D2417" i="16"/>
  <c r="I2421" i="16"/>
  <c r="G2433" i="16"/>
  <c r="H2441" i="16"/>
  <c r="G8" i="16"/>
  <c r="G2405" i="16"/>
  <c r="G2206" i="16"/>
  <c r="G2501" i="16"/>
  <c r="E2501" i="16"/>
  <c r="H2501" i="16"/>
  <c r="F2501" i="16"/>
  <c r="F2489" i="16"/>
  <c r="I2489" i="16"/>
  <c r="F2481" i="16"/>
  <c r="I2481" i="16"/>
  <c r="E2481" i="16"/>
  <c r="D2481" i="16"/>
  <c r="D2477" i="16"/>
  <c r="J2477" i="16"/>
  <c r="I2473" i="16"/>
  <c r="H2473" i="16"/>
  <c r="I2465" i="16"/>
  <c r="J2465" i="16"/>
  <c r="F2465" i="16"/>
  <c r="F2457" i="16"/>
  <c r="H2457" i="16"/>
  <c r="I2457" i="16"/>
  <c r="D2449" i="16"/>
  <c r="I2449" i="16"/>
  <c r="G2449" i="16"/>
  <c r="E2449" i="16"/>
  <c r="I2437" i="16"/>
  <c r="J2437" i="16"/>
  <c r="I2425" i="16"/>
  <c r="J2425" i="16"/>
  <c r="G2417" i="16"/>
  <c r="I2417" i="16"/>
  <c r="D2409" i="16"/>
  <c r="E2409" i="16"/>
  <c r="G2409" i="16"/>
  <c r="D2401" i="16"/>
  <c r="F2401" i="16"/>
  <c r="E2401" i="16"/>
  <c r="H2401" i="16"/>
  <c r="J2401" i="16"/>
  <c r="I2401" i="16"/>
  <c r="F2393" i="16"/>
  <c r="J2393" i="16"/>
  <c r="H2393" i="16"/>
  <c r="D2393" i="16"/>
  <c r="E2341" i="16"/>
  <c r="J2341" i="16"/>
  <c r="I2341" i="16"/>
  <c r="H2341" i="16"/>
  <c r="H2314" i="16"/>
  <c r="G2314" i="16"/>
  <c r="I2314" i="16"/>
  <c r="G2306" i="16"/>
  <c r="J2306" i="16"/>
  <c r="F2306" i="16"/>
  <c r="J2282" i="16"/>
  <c r="E2282" i="16"/>
  <c r="J2274" i="16"/>
  <c r="D2274" i="16"/>
  <c r="G2274" i="16"/>
  <c r="F2274" i="16"/>
  <c r="I2274" i="16"/>
  <c r="H2274" i="16"/>
  <c r="G2250" i="16"/>
  <c r="J2250" i="16"/>
  <c r="D2250" i="16"/>
  <c r="E2250" i="16"/>
  <c r="I2250" i="16"/>
  <c r="H2250" i="16"/>
  <c r="F2250" i="16"/>
  <c r="I2242" i="16"/>
  <c r="F2242" i="16"/>
  <c r="D2235" i="16"/>
  <c r="G2235" i="16"/>
  <c r="F2235" i="16"/>
  <c r="I2235" i="16"/>
  <c r="J2235" i="16"/>
  <c r="E2235" i="16"/>
  <c r="H2235" i="16"/>
  <c r="G2229" i="16"/>
  <c r="E2229" i="16"/>
  <c r="H2229" i="16"/>
  <c r="F2209" i="16"/>
  <c r="D2209" i="16"/>
  <c r="J2209" i="16"/>
  <c r="G2270" i="16"/>
  <c r="I2325" i="16"/>
  <c r="F2229" i="16"/>
  <c r="E2457" i="16"/>
  <c r="J2254" i="16"/>
  <c r="I2485" i="16"/>
  <c r="F2477" i="16"/>
  <c r="D2473" i="16"/>
  <c r="E2242" i="16"/>
  <c r="D2389" i="16"/>
  <c r="H2437" i="16"/>
  <c r="D2433" i="16"/>
  <c r="H2302" i="16"/>
  <c r="E2393" i="16"/>
  <c r="G2262" i="16"/>
  <c r="D2302" i="16"/>
  <c r="I2254" i="16"/>
  <c r="E2485" i="16"/>
  <c r="I2477" i="16"/>
  <c r="E2469" i="16"/>
  <c r="D2329" i="16"/>
  <c r="D2337" i="16"/>
  <c r="J2469" i="16"/>
  <c r="E2473" i="16"/>
  <c r="G2242" i="16"/>
  <c r="J2242" i="16"/>
  <c r="G2278" i="16"/>
  <c r="E2389" i="16"/>
  <c r="J2429" i="16"/>
  <c r="E2437" i="16"/>
  <c r="F2445" i="16"/>
  <c r="I2413" i="16"/>
  <c r="D2238" i="16"/>
  <c r="F2409" i="16"/>
  <c r="H2413" i="16"/>
  <c r="J2417" i="16"/>
  <c r="J2421" i="16"/>
  <c r="H2425" i="16"/>
  <c r="I2433" i="16"/>
  <c r="D2441" i="16"/>
  <c r="G2445" i="16"/>
  <c r="H2449" i="16"/>
  <c r="H2213" i="16"/>
  <c r="I2232" i="16"/>
  <c r="G2341" i="16"/>
  <c r="I2493" i="16"/>
  <c r="H2238" i="16"/>
  <c r="G2202" i="16"/>
  <c r="H2202" i="16"/>
  <c r="E2202" i="16"/>
  <c r="I2202" i="16"/>
  <c r="I2194" i="16"/>
  <c r="G2194" i="16"/>
  <c r="E2174" i="16"/>
  <c r="I2174" i="16"/>
  <c r="G2166" i="16"/>
  <c r="E2166" i="16"/>
  <c r="I2166" i="16"/>
  <c r="D2166" i="16"/>
  <c r="F2162" i="16"/>
  <c r="I2162" i="16"/>
  <c r="E2162" i="16"/>
  <c r="D2158" i="16"/>
  <c r="I2158" i="16"/>
  <c r="F2158" i="16"/>
  <c r="G2158" i="16"/>
  <c r="D2154" i="16"/>
  <c r="E2154" i="16"/>
  <c r="H2150" i="16"/>
  <c r="D2150" i="16"/>
  <c r="G2146" i="16"/>
  <c r="J2146" i="16"/>
  <c r="D2146" i="16"/>
  <c r="E2142" i="16"/>
  <c r="J2142" i="16"/>
  <c r="D2142" i="16"/>
  <c r="E2138" i="16"/>
  <c r="I2138" i="16"/>
  <c r="G2138" i="16"/>
  <c r="E2134" i="16"/>
  <c r="J2134" i="16"/>
  <c r="G2134" i="16"/>
  <c r="I2134" i="16"/>
  <c r="D2134" i="16"/>
  <c r="H2134" i="16"/>
  <c r="F2134" i="16"/>
  <c r="I2127" i="16"/>
  <c r="J2127" i="16"/>
  <c r="E2127" i="16"/>
  <c r="H2127" i="16"/>
  <c r="G2127" i="16"/>
  <c r="F2123" i="16"/>
  <c r="I2123" i="16"/>
  <c r="G2123" i="16"/>
  <c r="E2123" i="16"/>
  <c r="J2123" i="16"/>
  <c r="H2123" i="16"/>
  <c r="D2119" i="16"/>
  <c r="H2119" i="16"/>
  <c r="E2119" i="16"/>
  <c r="J2119" i="16"/>
  <c r="E2115" i="16"/>
  <c r="I2115" i="16"/>
  <c r="G2115" i="16"/>
  <c r="J2115" i="16"/>
  <c r="D2111" i="16"/>
  <c r="E2111" i="16"/>
  <c r="F2111" i="16"/>
  <c r="I2107" i="16"/>
  <c r="D2107" i="16"/>
  <c r="E2107" i="16"/>
  <c r="J2107" i="16"/>
  <c r="F2107" i="16"/>
  <c r="H2107" i="16"/>
  <c r="G2091" i="16"/>
  <c r="F2091" i="16"/>
  <c r="D2087" i="16"/>
  <c r="E2087" i="16"/>
  <c r="I2039" i="16"/>
  <c r="F2039" i="16"/>
  <c r="D2039" i="16"/>
  <c r="D2035" i="16"/>
  <c r="J2035" i="16"/>
  <c r="E2035" i="16"/>
  <c r="H2027" i="16"/>
  <c r="F2027" i="16"/>
  <c r="I2027" i="16"/>
  <c r="G2027" i="16"/>
  <c r="J2027" i="16"/>
  <c r="G2019" i="16"/>
  <c r="I2019" i="16"/>
  <c r="I2015" i="16"/>
  <c r="E2015" i="16"/>
  <c r="E2011" i="16"/>
  <c r="I2011" i="16"/>
  <c r="D2011" i="16"/>
  <c r="H2011" i="16"/>
  <c r="I1987" i="16"/>
  <c r="J1987" i="16"/>
  <c r="G1987" i="16"/>
  <c r="F1987" i="16"/>
  <c r="D1987" i="16"/>
  <c r="H1987" i="16"/>
  <c r="E1983" i="16"/>
  <c r="F1983" i="16"/>
  <c r="H1983" i="16"/>
  <c r="G1983" i="16"/>
  <c r="D1983" i="16"/>
  <c r="E1979" i="16"/>
  <c r="J1979" i="16"/>
  <c r="I1979" i="16"/>
  <c r="H1979" i="16"/>
  <c r="F1979" i="16"/>
  <c r="D1975" i="16"/>
  <c r="H1975" i="16"/>
  <c r="G1975" i="16"/>
  <c r="E1975" i="16"/>
  <c r="I1975" i="16"/>
  <c r="J1975" i="16"/>
  <c r="I1827" i="16"/>
  <c r="H1827" i="16"/>
  <c r="J1827" i="16"/>
  <c r="F1827" i="16"/>
  <c r="E1827" i="16"/>
  <c r="G1823" i="16"/>
  <c r="I1823" i="16"/>
  <c r="E1819" i="16"/>
  <c r="G1819" i="16"/>
  <c r="F1819" i="16"/>
  <c r="J1819" i="16"/>
  <c r="J1815" i="16"/>
  <c r="G1815" i="16"/>
  <c r="D1815" i="16"/>
  <c r="G1811" i="16"/>
  <c r="J1811" i="16"/>
  <c r="D1811" i="16"/>
  <c r="E1811" i="16"/>
  <c r="J1803" i="16"/>
  <c r="D1803" i="16"/>
  <c r="F1803" i="16"/>
  <c r="I1791" i="16"/>
  <c r="D1791" i="16"/>
  <c r="E1783" i="16"/>
  <c r="H1783" i="16"/>
  <c r="J1783" i="16"/>
  <c r="J1780" i="16"/>
  <c r="I1780" i="16"/>
  <c r="G1780" i="16"/>
  <c r="F1780" i="16"/>
  <c r="E1777" i="16"/>
  <c r="H1777" i="16"/>
  <c r="D1777" i="16"/>
  <c r="I1777" i="16"/>
  <c r="F1773" i="16"/>
  <c r="I1773" i="16"/>
  <c r="E1773" i="16"/>
  <c r="H1773" i="16"/>
  <c r="G1773" i="16"/>
  <c r="E1769" i="16"/>
  <c r="H1769" i="16"/>
  <c r="G1769" i="16"/>
  <c r="D1769" i="16"/>
  <c r="D1765" i="16"/>
  <c r="H1765" i="16"/>
  <c r="E1765" i="16"/>
  <c r="F1765" i="16"/>
  <c r="J1761" i="16"/>
  <c r="I1761" i="16"/>
  <c r="E1761" i="16"/>
  <c r="G1761" i="16"/>
  <c r="G1757" i="16"/>
  <c r="E1757" i="16"/>
  <c r="I1757" i="16"/>
  <c r="H1753" i="16"/>
  <c r="G1753" i="16"/>
  <c r="J1749" i="16"/>
  <c r="I1749" i="16"/>
  <c r="D1749" i="16"/>
  <c r="G1749" i="16"/>
  <c r="H1749" i="16"/>
  <c r="F1745" i="16"/>
  <c r="D1745" i="16"/>
  <c r="I1745" i="16"/>
  <c r="H1745" i="16"/>
  <c r="H1741" i="16"/>
  <c r="F1741" i="16"/>
  <c r="D1741" i="16"/>
  <c r="J1738" i="16"/>
  <c r="G1738" i="16"/>
  <c r="I1736" i="16"/>
  <c r="F1736" i="16"/>
  <c r="E1736" i="16"/>
  <c r="G1736" i="16"/>
  <c r="E1720" i="16"/>
  <c r="G1720" i="16"/>
  <c r="I1720" i="16"/>
  <c r="J1716" i="16"/>
  <c r="D1716" i="16"/>
  <c r="F1712" i="16"/>
  <c r="G1712" i="16"/>
  <c r="H1712" i="16"/>
  <c r="D1712" i="16"/>
  <c r="G1708" i="16"/>
  <c r="D1708" i="16"/>
  <c r="G1704" i="16"/>
  <c r="D1704" i="16"/>
  <c r="E1704" i="16"/>
  <c r="J1704" i="16"/>
  <c r="F1704" i="16"/>
  <c r="I1704" i="16"/>
  <c r="G1700" i="16"/>
  <c r="I1700" i="16"/>
  <c r="H1700" i="16"/>
  <c r="J1696" i="16"/>
  <c r="F1696" i="16"/>
  <c r="F1692" i="16"/>
  <c r="H1692" i="16"/>
  <c r="J1692" i="16"/>
  <c r="G1692" i="16"/>
  <c r="E1692" i="16"/>
  <c r="H1688" i="16"/>
  <c r="G1688" i="16"/>
  <c r="I1684" i="16"/>
  <c r="F1684" i="16"/>
  <c r="J1684" i="16"/>
  <c r="D1684" i="16"/>
  <c r="H1684" i="16"/>
  <c r="E1684" i="16"/>
  <c r="F1680" i="16"/>
  <c r="D1680" i="16"/>
  <c r="H1680" i="16"/>
  <c r="H1668" i="16"/>
  <c r="I1668" i="16"/>
  <c r="I1661" i="16"/>
  <c r="G1661" i="16"/>
  <c r="F1661" i="16"/>
  <c r="F1657" i="16"/>
  <c r="I1657" i="16"/>
  <c r="E1657" i="16"/>
  <c r="G1657" i="16"/>
  <c r="D1653" i="16"/>
  <c r="I1653" i="16"/>
  <c r="G1653" i="16"/>
  <c r="E1653" i="16"/>
  <c r="J1649" i="16"/>
  <c r="H1649" i="16"/>
  <c r="G1649" i="16"/>
  <c r="E1649" i="16"/>
  <c r="I1649" i="16"/>
  <c r="J1645" i="16"/>
  <c r="D1645" i="16"/>
  <c r="I1645" i="16"/>
  <c r="G1645" i="16"/>
  <c r="E1645" i="16"/>
  <c r="E1641" i="16"/>
  <c r="F1641" i="16"/>
  <c r="D1641" i="16"/>
  <c r="H1641" i="16"/>
  <c r="G1641" i="16"/>
  <c r="I1641" i="16"/>
  <c r="H1637" i="16"/>
  <c r="G1637" i="16"/>
  <c r="D1637" i="16"/>
  <c r="F1637" i="16"/>
  <c r="I1637" i="16"/>
  <c r="E1637" i="16"/>
  <c r="F1629" i="16"/>
  <c r="D1629" i="16"/>
  <c r="I1629" i="16"/>
  <c r="E1629" i="16"/>
  <c r="J1629" i="16"/>
  <c r="H1629" i="16"/>
  <c r="E1625" i="16"/>
  <c r="D1625" i="16"/>
  <c r="J1625" i="16"/>
  <c r="I1625" i="16"/>
  <c r="F1625" i="16"/>
  <c r="J1621" i="16"/>
  <c r="D1621" i="16"/>
  <c r="D1614" i="16"/>
  <c r="J1614" i="16"/>
  <c r="E1614" i="16"/>
  <c r="E1610" i="16"/>
  <c r="J1610" i="16"/>
  <c r="D1610" i="16"/>
  <c r="F1610" i="16"/>
  <c r="I1610" i="16"/>
  <c r="G1610" i="16"/>
  <c r="H1610" i="16"/>
  <c r="F1602" i="16"/>
  <c r="D1602" i="16"/>
  <c r="H1602" i="16"/>
  <c r="J1598" i="16"/>
  <c r="E1598" i="16"/>
  <c r="G1598" i="16"/>
  <c r="I1598" i="16"/>
  <c r="H1598" i="16"/>
  <c r="F1598" i="16"/>
  <c r="F1594" i="16"/>
  <c r="H1594" i="16"/>
  <c r="I1594" i="16"/>
  <c r="E1594" i="16"/>
  <c r="G1590" i="16"/>
  <c r="F1590" i="16"/>
  <c r="D1586" i="16"/>
  <c r="G1586" i="16"/>
  <c r="H1586" i="16"/>
  <c r="F1586" i="16"/>
  <c r="H1583" i="16"/>
  <c r="G1583" i="16"/>
  <c r="D1583" i="16"/>
  <c r="J1583" i="16"/>
  <c r="I1583" i="16"/>
  <c r="F1579" i="16"/>
  <c r="E1579" i="16"/>
  <c r="D1579" i="16"/>
  <c r="H1579" i="16"/>
  <c r="I1579" i="16"/>
  <c r="D1575" i="16"/>
  <c r="F1575" i="16"/>
  <c r="H1575" i="16"/>
  <c r="I1571" i="16"/>
  <c r="J1571" i="16"/>
  <c r="H1571" i="16"/>
  <c r="J1567" i="16"/>
  <c r="E1567" i="16"/>
  <c r="H1547" i="16"/>
  <c r="I1547" i="16"/>
  <c r="G1535" i="16"/>
  <c r="E1535" i="16"/>
  <c r="H1519" i="16"/>
  <c r="D1519" i="16"/>
  <c r="F1515" i="16"/>
  <c r="J1515" i="16"/>
  <c r="F1511" i="16"/>
  <c r="H1511" i="16"/>
  <c r="E1507" i="16"/>
  <c r="J1507" i="16"/>
  <c r="I1507" i="16"/>
  <c r="F1507" i="16"/>
  <c r="D1495" i="16"/>
  <c r="J1495" i="16"/>
  <c r="E1495" i="16"/>
  <c r="G1495" i="16"/>
  <c r="D1491" i="16"/>
  <c r="F1491" i="16"/>
  <c r="E1491" i="16"/>
  <c r="D1487" i="16"/>
  <c r="H1487" i="16"/>
  <c r="G1487" i="16"/>
  <c r="F1487" i="16"/>
  <c r="I1487" i="16"/>
  <c r="H1483" i="16"/>
  <c r="D1483" i="16"/>
  <c r="F1483" i="16"/>
  <c r="H1467" i="16"/>
  <c r="J1467" i="16"/>
  <c r="F1451" i="16"/>
  <c r="E1451" i="16"/>
  <c r="G1451" i="16"/>
  <c r="I1443" i="16"/>
  <c r="H1443" i="16"/>
  <c r="D1443" i="16"/>
  <c r="F1431" i="16"/>
  <c r="H1431" i="16"/>
  <c r="E1423" i="16"/>
  <c r="F1423" i="16"/>
  <c r="I1419" i="16"/>
  <c r="H1419" i="16"/>
  <c r="H1415" i="16"/>
  <c r="D1415" i="16"/>
  <c r="I1411" i="16"/>
  <c r="H1411" i="16"/>
  <c r="I1407" i="16"/>
  <c r="H1407" i="16"/>
  <c r="D1403" i="16"/>
  <c r="G1403" i="16"/>
  <c r="F1403" i="16"/>
  <c r="J1399" i="16"/>
  <c r="D1399" i="16"/>
  <c r="G1399" i="16"/>
  <c r="G1395" i="16"/>
  <c r="D1395" i="16"/>
  <c r="H1395" i="16"/>
  <c r="G1391" i="16"/>
  <c r="H1391" i="16"/>
  <c r="E1100" i="16"/>
  <c r="D1100" i="16"/>
  <c r="F1096" i="16"/>
  <c r="D1096" i="16"/>
  <c r="J1096" i="16"/>
  <c r="E1096" i="16"/>
  <c r="G1072" i="16"/>
  <c r="I1072" i="16"/>
  <c r="F1072" i="16"/>
  <c r="H1068" i="16"/>
  <c r="I1068" i="16"/>
  <c r="J1068" i="16"/>
  <c r="I1064" i="16"/>
  <c r="F1064" i="16"/>
  <c r="D1060" i="16"/>
  <c r="F1060" i="16"/>
  <c r="D1052" i="16"/>
  <c r="G1052" i="16"/>
  <c r="J1040" i="16"/>
  <c r="G1040" i="16"/>
  <c r="E1040" i="16"/>
  <c r="F1036" i="16"/>
  <c r="D1036" i="16"/>
  <c r="I1036" i="16"/>
  <c r="H1020" i="16"/>
  <c r="F1020" i="16"/>
  <c r="D1020" i="16"/>
  <c r="G1016" i="16"/>
  <c r="I1016" i="16"/>
  <c r="J1012" i="16"/>
  <c r="I1012" i="16"/>
  <c r="E1012" i="16"/>
  <c r="F1000" i="16"/>
  <c r="E1000" i="16"/>
  <c r="D1000" i="16"/>
  <c r="J1000" i="16"/>
  <c r="I1000" i="16"/>
  <c r="I992" i="16"/>
  <c r="H992" i="16"/>
  <c r="F992" i="16"/>
  <c r="D992" i="16"/>
  <c r="E992" i="16"/>
  <c r="I984" i="16"/>
  <c r="E984" i="16"/>
  <c r="G984" i="16"/>
  <c r="F984" i="16"/>
  <c r="J984" i="16"/>
  <c r="H984" i="16"/>
  <c r="D980" i="16"/>
  <c r="H980" i="16"/>
  <c r="G980" i="16"/>
  <c r="J980" i="16"/>
  <c r="E980" i="16"/>
  <c r="D976" i="16"/>
  <c r="H976" i="16"/>
  <c r="D972" i="16"/>
  <c r="G972" i="16"/>
  <c r="H960" i="16"/>
  <c r="E960" i="16"/>
  <c r="J960" i="16"/>
  <c r="G952" i="16"/>
  <c r="H952" i="16"/>
  <c r="I952" i="16"/>
  <c r="D944" i="16"/>
  <c r="F944" i="16"/>
  <c r="G944" i="16"/>
  <c r="E944" i="16"/>
  <c r="H928" i="16"/>
  <c r="D928" i="16"/>
  <c r="D924" i="16"/>
  <c r="G924" i="16"/>
  <c r="E924" i="16"/>
  <c r="F924" i="16"/>
  <c r="D920" i="16"/>
  <c r="J920" i="16"/>
  <c r="I920" i="16"/>
  <c r="D916" i="16"/>
  <c r="G916" i="16"/>
  <c r="I908" i="16"/>
  <c r="D908" i="16"/>
  <c r="E904" i="16"/>
  <c r="D904" i="16"/>
  <c r="G900" i="16"/>
  <c r="H900" i="16"/>
  <c r="H804" i="16"/>
  <c r="D804" i="16"/>
  <c r="G800" i="16"/>
  <c r="F800" i="16"/>
  <c r="J796" i="16"/>
  <c r="D796" i="16"/>
  <c r="I788" i="16"/>
  <c r="E788" i="16"/>
  <c r="F788" i="16"/>
  <c r="F780" i="16"/>
  <c r="J780" i="16"/>
  <c r="I780" i="16"/>
  <c r="D780" i="16"/>
  <c r="G780" i="16"/>
  <c r="H772" i="16"/>
  <c r="D772" i="16"/>
  <c r="J772" i="16"/>
  <c r="I772" i="16"/>
  <c r="D756" i="16"/>
  <c r="E756" i="16"/>
  <c r="F756" i="16"/>
  <c r="I756" i="16"/>
  <c r="J756" i="16"/>
  <c r="G748" i="16"/>
  <c r="F748" i="16"/>
  <c r="J748" i="16"/>
  <c r="H748" i="16"/>
  <c r="D748" i="16"/>
  <c r="I748" i="16"/>
  <c r="E748" i="16"/>
  <c r="I728" i="16"/>
  <c r="H728" i="16"/>
  <c r="I720" i="16"/>
  <c r="G720" i="16"/>
  <c r="F720" i="16"/>
  <c r="E720" i="16"/>
  <c r="J720" i="16"/>
  <c r="G708" i="16"/>
  <c r="D708" i="16"/>
  <c r="G696" i="16"/>
  <c r="I696" i="16"/>
  <c r="E696" i="16"/>
  <c r="J696" i="16"/>
  <c r="H696" i="16"/>
  <c r="D696" i="16"/>
  <c r="J680" i="16"/>
  <c r="D680" i="16"/>
  <c r="F680" i="16"/>
  <c r="I680" i="16"/>
  <c r="G672" i="16"/>
  <c r="H672" i="16"/>
  <c r="D636" i="16"/>
  <c r="H636" i="16"/>
  <c r="I636" i="16"/>
  <c r="F636" i="16"/>
  <c r="D624" i="16"/>
  <c r="F624" i="16"/>
  <c r="G612" i="16"/>
  <c r="J612" i="16"/>
  <c r="D612" i="16"/>
  <c r="F612" i="16"/>
  <c r="E612" i="16"/>
  <c r="I612" i="16"/>
  <c r="H612" i="16"/>
  <c r="G608" i="16"/>
  <c r="D608" i="16"/>
  <c r="H604" i="16"/>
  <c r="G604" i="16"/>
  <c r="I600" i="16"/>
  <c r="H600" i="16"/>
  <c r="E600" i="16"/>
  <c r="J600" i="16"/>
  <c r="I592" i="16"/>
  <c r="H592" i="16"/>
  <c r="J584" i="16"/>
  <c r="E584" i="16"/>
  <c r="G572" i="16"/>
  <c r="F572" i="16"/>
  <c r="E572" i="16"/>
  <c r="J560" i="16"/>
  <c r="F560" i="16"/>
  <c r="E560" i="16"/>
  <c r="D560" i="16"/>
  <c r="I560" i="16"/>
  <c r="H560" i="16"/>
  <c r="D552" i="16"/>
  <c r="F552" i="16"/>
  <c r="J552" i="16"/>
  <c r="H548" i="16"/>
  <c r="E548" i="16"/>
  <c r="J548" i="16"/>
  <c r="F548" i="16"/>
  <c r="I548" i="16"/>
  <c r="G544" i="16"/>
  <c r="E544" i="16"/>
  <c r="J544" i="16"/>
  <c r="D540" i="16"/>
  <c r="H540" i="16"/>
  <c r="F540" i="16"/>
  <c r="D532" i="16"/>
  <c r="F532" i="16"/>
  <c r="D520" i="16"/>
  <c r="J520" i="16"/>
  <c r="I520" i="16"/>
  <c r="F520" i="16"/>
  <c r="E520" i="16"/>
  <c r="H520" i="16"/>
  <c r="F512" i="16"/>
  <c r="E512" i="16"/>
  <c r="I512" i="16"/>
  <c r="J512" i="16"/>
  <c r="D512" i="16"/>
  <c r="H512" i="16"/>
  <c r="E508" i="16"/>
  <c r="H508" i="16"/>
  <c r="I508" i="16"/>
  <c r="F508" i="16"/>
  <c r="J508" i="16"/>
  <c r="F504" i="16"/>
  <c r="E504" i="16"/>
  <c r="I504" i="16"/>
  <c r="G504" i="16"/>
  <c r="H504" i="16"/>
  <c r="D504" i="16"/>
  <c r="F500" i="16"/>
  <c r="J500" i="16"/>
  <c r="G500" i="16"/>
  <c r="H500" i="16"/>
  <c r="E500" i="16"/>
  <c r="I500" i="16"/>
  <c r="F496" i="16"/>
  <c r="E496" i="16"/>
  <c r="I496" i="16"/>
  <c r="J496" i="16"/>
  <c r="G496" i="16"/>
  <c r="D496" i="16"/>
  <c r="I492" i="16"/>
  <c r="G492" i="16"/>
  <c r="D492" i="16"/>
  <c r="H492" i="16"/>
  <c r="J484" i="16"/>
  <c r="D484" i="16"/>
  <c r="G484" i="16"/>
  <c r="G476" i="16"/>
  <c r="J476" i="16"/>
  <c r="I472" i="16"/>
  <c r="G472" i="16"/>
  <c r="I400" i="16"/>
  <c r="F400" i="16"/>
  <c r="D400" i="16"/>
  <c r="J400" i="16"/>
  <c r="H396" i="16"/>
  <c r="D396" i="16"/>
  <c r="J396" i="16"/>
  <c r="G396" i="16"/>
  <c r="E396" i="16"/>
  <c r="I396" i="16"/>
  <c r="F396" i="16"/>
  <c r="I388" i="16"/>
  <c r="E388" i="16"/>
  <c r="D388" i="16"/>
  <c r="F388" i="16"/>
  <c r="J388" i="16"/>
  <c r="G388" i="16"/>
  <c r="H388" i="16"/>
  <c r="H384" i="16"/>
  <c r="J384" i="16"/>
  <c r="E384" i="16"/>
  <c r="I384" i="16"/>
  <c r="H376" i="16"/>
  <c r="I376" i="16"/>
  <c r="E376" i="16"/>
  <c r="F372" i="16"/>
  <c r="I372" i="16"/>
  <c r="H372" i="16"/>
  <c r="F368" i="16"/>
  <c r="E368" i="16"/>
  <c r="J368" i="16"/>
  <c r="H368" i="16"/>
  <c r="G368" i="16"/>
  <c r="D364" i="16"/>
  <c r="F364" i="16"/>
  <c r="I364" i="16"/>
  <c r="E364" i="16"/>
  <c r="J364" i="16"/>
  <c r="G364" i="16"/>
  <c r="H360" i="16"/>
  <c r="I360" i="16"/>
  <c r="F356" i="16"/>
  <c r="D356" i="16"/>
  <c r="J356" i="16"/>
  <c r="I356" i="16"/>
  <c r="I348" i="16"/>
  <c r="H348" i="16"/>
  <c r="J344" i="16"/>
  <c r="I344" i="16"/>
  <c r="E344" i="16"/>
  <c r="E324" i="16"/>
  <c r="G324" i="16"/>
  <c r="I320" i="16"/>
  <c r="G320" i="16"/>
  <c r="D304" i="16"/>
  <c r="I304" i="16"/>
  <c r="E304" i="16"/>
  <c r="J304" i="16"/>
  <c r="F292" i="16"/>
  <c r="G292" i="16"/>
  <c r="H288" i="16"/>
  <c r="G288" i="16"/>
  <c r="E288" i="16"/>
  <c r="E228" i="16"/>
  <c r="H228" i="16"/>
  <c r="J228" i="16"/>
  <c r="G228" i="16"/>
  <c r="F228" i="16"/>
  <c r="I176" i="16"/>
  <c r="H176" i="16"/>
  <c r="F556" i="16"/>
  <c r="G912" i="16"/>
  <c r="F1571" i="16"/>
  <c r="G344" i="16"/>
  <c r="H1724" i="16"/>
  <c r="F1583" i="16"/>
  <c r="G1668" i="16"/>
  <c r="F344" i="16"/>
  <c r="H1232" i="16"/>
  <c r="H1551" i="16"/>
  <c r="E1995" i="16"/>
  <c r="F1551" i="16"/>
  <c r="F1387" i="16"/>
  <c r="I1551" i="16"/>
  <c r="J752" i="16"/>
  <c r="J1383" i="16"/>
  <c r="G1387" i="16"/>
  <c r="J1999" i="16"/>
  <c r="E1571" i="16"/>
  <c r="F2142" i="16"/>
  <c r="H2031" i="16"/>
  <c r="D848" i="16"/>
  <c r="E976" i="16"/>
  <c r="J976" i="16"/>
  <c r="E1724" i="16"/>
  <c r="E1728" i="16"/>
  <c r="D1732" i="16"/>
  <c r="G2059" i="16"/>
  <c r="D2174" i="16"/>
  <c r="F2023" i="16"/>
  <c r="F1815" i="16"/>
  <c r="G2047" i="16"/>
  <c r="G2150" i="16"/>
  <c r="I1815" i="16"/>
  <c r="F204" i="16"/>
  <c r="H1052" i="16"/>
  <c r="E1072" i="16"/>
  <c r="I1088" i="16"/>
  <c r="H1088" i="16"/>
  <c r="D348" i="16"/>
  <c r="G1680" i="16"/>
  <c r="I1617" i="16"/>
  <c r="E1621" i="16"/>
  <c r="I292" i="16"/>
  <c r="D320" i="16"/>
  <c r="F324" i="16"/>
  <c r="J328" i="16"/>
  <c r="E204" i="16"/>
  <c r="I336" i="16"/>
  <c r="J884" i="16"/>
  <c r="E440" i="16"/>
  <c r="H880" i="16"/>
  <c r="I28" i="16"/>
  <c r="H336" i="16"/>
  <c r="H340" i="16"/>
  <c r="F436" i="16"/>
  <c r="H444" i="16"/>
  <c r="F452" i="16"/>
  <c r="H456" i="16"/>
  <c r="E824" i="16"/>
  <c r="H828" i="16"/>
  <c r="J836" i="16"/>
  <c r="I844" i="16"/>
  <c r="F848" i="16"/>
  <c r="D856" i="16"/>
  <c r="I860" i="16"/>
  <c r="J864" i="16"/>
  <c r="J872" i="16"/>
  <c r="G876" i="16"/>
  <c r="F888" i="16"/>
  <c r="H896" i="16"/>
  <c r="D784" i="16"/>
  <c r="E1204" i="16"/>
  <c r="G1741" i="16"/>
  <c r="E2027" i="16"/>
  <c r="H2067" i="16"/>
  <c r="D2170" i="16"/>
  <c r="J940" i="16"/>
  <c r="J580" i="16"/>
  <c r="E360" i="16"/>
  <c r="J1044" i="16"/>
  <c r="F360" i="16"/>
  <c r="E588" i="16"/>
  <c r="J588" i="16"/>
  <c r="D592" i="16"/>
  <c r="H648" i="16"/>
  <c r="F648" i="16"/>
  <c r="H764" i="16"/>
  <c r="D2186" i="16"/>
  <c r="D988" i="16"/>
  <c r="J632" i="16"/>
  <c r="J516" i="16"/>
  <c r="F516" i="16"/>
  <c r="J532" i="16"/>
  <c r="G576" i="16"/>
  <c r="F580" i="16"/>
  <c r="E608" i="16"/>
  <c r="E620" i="16"/>
  <c r="D712" i="16"/>
  <c r="D932" i="16"/>
  <c r="G940" i="16"/>
  <c r="F1032" i="16"/>
  <c r="D1032" i="16"/>
  <c r="J1064" i="16"/>
  <c r="I1084" i="16"/>
  <c r="F1688" i="16"/>
  <c r="E2099" i="16"/>
  <c r="G2182" i="16"/>
  <c r="E1008" i="16"/>
  <c r="J1590" i="16"/>
  <c r="G1423" i="16"/>
  <c r="F1024" i="16"/>
  <c r="I1787" i="16"/>
  <c r="J2202" i="16"/>
  <c r="E1791" i="16"/>
  <c r="E1411" i="16"/>
  <c r="H1036" i="16"/>
  <c r="F1831" i="16"/>
  <c r="D684" i="16"/>
  <c r="I1471" i="16"/>
  <c r="G1483" i="16"/>
  <c r="H1567" i="16"/>
  <c r="E1668" i="16"/>
  <c r="E1676" i="16"/>
  <c r="G1787" i="16"/>
  <c r="J1791" i="16"/>
  <c r="G1831" i="16"/>
  <c r="H2007" i="16"/>
  <c r="E1415" i="16"/>
  <c r="H1479" i="16"/>
  <c r="D2123" i="16"/>
  <c r="J1036" i="16"/>
  <c r="D176" i="16"/>
  <c r="G376" i="16"/>
  <c r="D380" i="16"/>
  <c r="E472" i="16"/>
  <c r="D476" i="16"/>
  <c r="J480" i="16"/>
  <c r="J788" i="16"/>
  <c r="J792" i="16"/>
  <c r="E796" i="16"/>
  <c r="H800" i="16"/>
  <c r="E900" i="16"/>
  <c r="H904" i="16"/>
  <c r="H908" i="16"/>
  <c r="H1012" i="16"/>
  <c r="D1391" i="16"/>
  <c r="J1391" i="16"/>
  <c r="E1403" i="16"/>
  <c r="E1407" i="16"/>
  <c r="J1411" i="16"/>
  <c r="I1415" i="16"/>
  <c r="F1419" i="16"/>
  <c r="H1423" i="16"/>
  <c r="J1431" i="16"/>
  <c r="E1503" i="16"/>
  <c r="D1515" i="16"/>
  <c r="F1519" i="16"/>
  <c r="E1539" i="16"/>
  <c r="F1547" i="16"/>
  <c r="J1575" i="16"/>
  <c r="D1590" i="16"/>
  <c r="D1594" i="16"/>
  <c r="H1716" i="16"/>
  <c r="F1738" i="16"/>
  <c r="D1757" i="16"/>
  <c r="F1991" i="16"/>
  <c r="I2111" i="16"/>
  <c r="F2154" i="16"/>
  <c r="H2158" i="16"/>
  <c r="G2162" i="16"/>
  <c r="J2194" i="16"/>
  <c r="H1811" i="16"/>
  <c r="H1807" i="16"/>
  <c r="D1807" i="16"/>
  <c r="E2131" i="16"/>
  <c r="I2146" i="16"/>
  <c r="J1653" i="16"/>
  <c r="F1811" i="16"/>
  <c r="H2131" i="16"/>
  <c r="G356" i="16"/>
  <c r="H2035" i="16"/>
  <c r="H756" i="16"/>
  <c r="H2115" i="16"/>
  <c r="G600" i="16"/>
  <c r="F768" i="16"/>
  <c r="J992" i="16"/>
  <c r="E1036" i="16"/>
  <c r="I1451" i="16"/>
  <c r="G2011" i="16"/>
  <c r="D2127" i="16"/>
  <c r="D600" i="16"/>
  <c r="H780" i="16"/>
  <c r="G1068" i="16"/>
  <c r="J1100" i="16"/>
  <c r="D1479" i="16"/>
  <c r="I1491" i="16"/>
  <c r="J292" i="16"/>
  <c r="D2115" i="16"/>
  <c r="E1745" i="16"/>
  <c r="D1761" i="16"/>
  <c r="I1692" i="16"/>
  <c r="F1749" i="16"/>
  <c r="J1765" i="16"/>
  <c r="G1777" i="16"/>
  <c r="G1979" i="16"/>
  <c r="D728" i="16"/>
  <c r="G1629" i="16"/>
  <c r="I1803" i="16"/>
  <c r="J504" i="16"/>
  <c r="E1780" i="16"/>
  <c r="E1987" i="16"/>
  <c r="H544" i="16"/>
  <c r="F1777" i="16"/>
  <c r="G756" i="16"/>
  <c r="I536" i="16"/>
  <c r="D1598" i="16"/>
  <c r="D368" i="16"/>
  <c r="H1000" i="16"/>
  <c r="G1036" i="16"/>
  <c r="F2011" i="16"/>
  <c r="E356" i="16"/>
  <c r="F772" i="16"/>
  <c r="G1060" i="16"/>
  <c r="G1443" i="16"/>
  <c r="E2007" i="16"/>
  <c r="E1487" i="16"/>
  <c r="G1491" i="16"/>
  <c r="J1745" i="16"/>
  <c r="D1773" i="16"/>
  <c r="D1692" i="16"/>
  <c r="E1749" i="16"/>
  <c r="I1753" i="16"/>
  <c r="J1777" i="16"/>
  <c r="I1463" i="16"/>
  <c r="I1983" i="16"/>
  <c r="D1979" i="16"/>
  <c r="G564" i="16"/>
  <c r="F696" i="16"/>
  <c r="F304" i="16"/>
  <c r="G520" i="16"/>
  <c r="D1633" i="16"/>
  <c r="G1579" i="16"/>
  <c r="I368" i="16"/>
  <c r="H1704" i="16"/>
  <c r="J924" i="16"/>
  <c r="F384" i="16"/>
  <c r="E1991" i="16"/>
  <c r="E912" i="16"/>
  <c r="G560" i="16"/>
  <c r="I2488" i="16"/>
  <c r="H2488" i="16"/>
  <c r="E2460" i="16"/>
  <c r="D2452" i="16"/>
  <c r="H1834" i="16"/>
  <c r="F1834" i="16"/>
  <c r="F1534" i="16"/>
  <c r="G1534" i="16"/>
  <c r="I1434" i="16"/>
  <c r="E1434" i="16"/>
  <c r="D1334" i="16"/>
  <c r="H1334" i="16"/>
  <c r="J1298" i="16"/>
  <c r="F1298" i="16"/>
  <c r="D759" i="16"/>
  <c r="G759" i="16"/>
  <c r="I650" i="16"/>
  <c r="E650" i="16"/>
  <c r="E638" i="16"/>
  <c r="G638" i="16"/>
  <c r="F522" i="16"/>
  <c r="E522" i="16"/>
  <c r="I490" i="16"/>
  <c r="F490" i="16"/>
  <c r="E1453" i="16"/>
  <c r="J1453" i="16"/>
  <c r="D1453" i="16"/>
  <c r="H1453" i="16"/>
  <c r="G1453" i="16"/>
  <c r="F1453" i="16"/>
  <c r="I1421" i="16"/>
  <c r="D1421" i="16"/>
  <c r="H1421" i="16"/>
  <c r="J1421" i="16"/>
  <c r="F1421" i="16"/>
  <c r="E1413" i="16"/>
  <c r="F1413" i="16"/>
  <c r="J1413" i="16"/>
  <c r="D1413" i="16"/>
  <c r="G1413" i="16"/>
  <c r="F1405" i="16"/>
  <c r="I1405" i="16"/>
  <c r="D1405" i="16"/>
  <c r="H1405" i="16"/>
  <c r="J1405" i="16"/>
  <c r="G1397" i="16"/>
  <c r="D1397" i="16"/>
  <c r="D1389" i="16"/>
  <c r="G1389" i="16"/>
  <c r="F1389" i="16"/>
  <c r="E1389" i="16"/>
  <c r="J1389" i="16"/>
  <c r="F1381" i="16"/>
  <c r="E1381" i="16"/>
  <c r="D1381" i="16"/>
  <c r="I1381" i="16"/>
  <c r="H1381" i="16"/>
  <c r="H1285" i="16"/>
  <c r="E1285" i="16"/>
  <c r="I1285" i="16"/>
  <c r="J1285" i="16"/>
  <c r="H1277" i="16"/>
  <c r="I1277" i="16"/>
  <c r="F1277" i="16"/>
  <c r="H1273" i="16"/>
  <c r="E1273" i="16"/>
  <c r="D1273" i="16"/>
  <c r="F1273" i="16"/>
  <c r="J1273" i="16"/>
  <c r="I1273" i="16"/>
  <c r="E1269" i="16"/>
  <c r="F1269" i="16"/>
  <c r="D1269" i="16"/>
  <c r="I1269" i="16"/>
  <c r="H1269" i="16"/>
  <c r="G1269" i="16"/>
  <c r="J1269" i="16"/>
  <c r="F1261" i="16"/>
  <c r="H1261" i="16"/>
  <c r="E1261" i="16"/>
  <c r="J1261" i="16"/>
  <c r="I1261" i="16"/>
  <c r="G1253" i="16"/>
  <c r="F1253" i="16"/>
  <c r="E1253" i="16"/>
  <c r="D1253" i="16"/>
  <c r="H1253" i="16"/>
  <c r="J1253" i="16"/>
  <c r="I1245" i="16"/>
  <c r="H1245" i="16"/>
  <c r="E1245" i="16"/>
  <c r="G1245" i="16"/>
  <c r="D1245" i="16"/>
  <c r="F1245" i="16"/>
  <c r="J1234" i="16"/>
  <c r="E1234" i="16"/>
  <c r="G1214" i="16"/>
  <c r="D1214" i="16"/>
  <c r="J1214" i="16"/>
  <c r="I1214" i="16"/>
  <c r="H1214" i="16"/>
  <c r="D1206" i="16"/>
  <c r="F1206" i="16"/>
  <c r="J1206" i="16"/>
  <c r="E1206" i="16"/>
  <c r="H1206" i="16"/>
  <c r="D1202" i="16"/>
  <c r="J1202" i="16"/>
  <c r="F1202" i="16"/>
  <c r="G1202" i="16"/>
  <c r="I1202" i="16"/>
  <c r="H1202" i="16"/>
  <c r="E1202" i="16"/>
  <c r="J1194" i="16"/>
  <c r="D1194" i="16"/>
  <c r="I1194" i="16"/>
  <c r="E1194" i="16"/>
  <c r="F1194" i="16"/>
  <c r="G1194" i="16"/>
  <c r="H1194" i="16"/>
  <c r="I1186" i="16"/>
  <c r="H1186" i="16"/>
  <c r="D1186" i="16"/>
  <c r="G1186" i="16"/>
  <c r="E1186" i="16"/>
  <c r="I1178" i="16"/>
  <c r="G1178" i="16"/>
  <c r="E1178" i="16"/>
  <c r="F1178" i="16"/>
  <c r="J1178" i="16"/>
  <c r="H1170" i="16"/>
  <c r="D1170" i="16"/>
  <c r="J1170" i="16"/>
  <c r="G1170" i="16"/>
  <c r="H1162" i="16"/>
  <c r="J1162" i="16"/>
  <c r="E1162" i="16"/>
  <c r="F1162" i="16"/>
  <c r="I1162" i="16"/>
  <c r="D1162" i="16"/>
  <c r="J1154" i="16"/>
  <c r="D1154" i="16"/>
  <c r="I1110" i="16"/>
  <c r="G1110" i="16"/>
  <c r="D1110" i="16"/>
  <c r="J1110" i="16"/>
  <c r="J1098" i="16"/>
  <c r="E1098" i="16"/>
  <c r="I1098" i="16"/>
  <c r="D1094" i="16"/>
  <c r="G1094" i="16"/>
  <c r="J1094" i="16"/>
  <c r="E1094" i="16"/>
  <c r="H1094" i="16"/>
  <c r="E1090" i="16"/>
  <c r="D1090" i="16"/>
  <c r="F1090" i="16"/>
  <c r="H1090" i="16"/>
  <c r="G1086" i="16"/>
  <c r="D1086" i="16"/>
  <c r="F1086" i="16"/>
  <c r="I1086" i="16"/>
  <c r="E1086" i="16"/>
  <c r="J1086" i="16"/>
  <c r="H1086" i="16"/>
  <c r="E1082" i="16"/>
  <c r="F1082" i="16"/>
  <c r="G1078" i="16"/>
  <c r="F1078" i="16"/>
  <c r="E1078" i="16"/>
  <c r="D1078" i="16"/>
  <c r="H1078" i="16"/>
  <c r="D1074" i="16"/>
  <c r="F1074" i="16"/>
  <c r="I1074" i="16"/>
  <c r="H1074" i="16"/>
  <c r="J1074" i="16"/>
  <c r="G1074" i="16"/>
  <c r="J1070" i="16"/>
  <c r="E1070" i="16"/>
  <c r="H1070" i="16"/>
  <c r="F1070" i="16"/>
  <c r="I1070" i="16"/>
  <c r="G1070" i="16"/>
  <c r="D1070" i="16"/>
  <c r="I1066" i="16"/>
  <c r="G1066" i="16"/>
  <c r="E1066" i="16"/>
  <c r="J1066" i="16"/>
  <c r="F1066" i="16"/>
  <c r="D1062" i="16"/>
  <c r="F1062" i="16"/>
  <c r="I1062" i="16"/>
  <c r="I1058" i="16"/>
  <c r="H1058" i="16"/>
  <c r="E1058" i="16"/>
  <c r="D766" i="16"/>
  <c r="F766" i="16"/>
  <c r="J766" i="16"/>
  <c r="I766" i="16"/>
  <c r="H766" i="16"/>
  <c r="G766" i="16"/>
  <c r="E766" i="16"/>
  <c r="J670" i="16"/>
  <c r="F670" i="16"/>
  <c r="G670" i="16"/>
  <c r="H670" i="16"/>
  <c r="I670" i="16"/>
  <c r="I666" i="16"/>
  <c r="J666" i="16"/>
  <c r="D666" i="16"/>
  <c r="F666" i="16"/>
  <c r="G666" i="16"/>
  <c r="E666" i="16"/>
  <c r="J662" i="16"/>
  <c r="G662" i="16"/>
  <c r="H662" i="16"/>
  <c r="D662" i="16"/>
  <c r="E655" i="16"/>
  <c r="I655" i="16"/>
  <c r="H655" i="16"/>
  <c r="F655" i="16"/>
  <c r="D655" i="16"/>
  <c r="J655" i="16"/>
  <c r="G655" i="16"/>
  <c r="G651" i="16"/>
  <c r="D651" i="16"/>
  <c r="E651" i="16"/>
  <c r="J651" i="16"/>
  <c r="H651" i="16"/>
  <c r="F643" i="16"/>
  <c r="H643" i="16"/>
  <c r="J643" i="16"/>
  <c r="I643" i="16"/>
  <c r="G643" i="16"/>
  <c r="D639" i="16"/>
  <c r="I639" i="16"/>
  <c r="E639" i="16"/>
  <c r="G639" i="16"/>
  <c r="I635" i="16"/>
  <c r="G635" i="16"/>
  <c r="D635" i="16"/>
  <c r="E635" i="16"/>
  <c r="I631" i="16"/>
  <c r="E631" i="16"/>
  <c r="D631" i="16"/>
  <c r="F627" i="16"/>
  <c r="E627" i="16"/>
  <c r="J627" i="16"/>
  <c r="H627" i="16"/>
  <c r="I627" i="16"/>
  <c r="F623" i="16"/>
  <c r="H623" i="16"/>
  <c r="H615" i="16"/>
  <c r="F615" i="16"/>
  <c r="E603" i="16"/>
  <c r="I603" i="16"/>
  <c r="D603" i="16"/>
  <c r="G603" i="16"/>
  <c r="J603" i="16"/>
  <c r="H603" i="16"/>
  <c r="J599" i="16"/>
  <c r="I599" i="16"/>
  <c r="E599" i="16"/>
  <c r="D599" i="16"/>
  <c r="F599" i="16"/>
  <c r="I595" i="16"/>
  <c r="F595" i="16"/>
  <c r="D595" i="16"/>
  <c r="H595" i="16"/>
  <c r="G595" i="16"/>
  <c r="J595" i="16"/>
  <c r="J591" i="16"/>
  <c r="I591" i="16"/>
  <c r="D591" i="16"/>
  <c r="G591" i="16"/>
  <c r="E591" i="16"/>
  <c r="F591" i="16"/>
  <c r="G587" i="16"/>
  <c r="J587" i="16"/>
  <c r="H587" i="16"/>
  <c r="D587" i="16"/>
  <c r="E583" i="16"/>
  <c r="I583" i="16"/>
  <c r="H583" i="16"/>
  <c r="J583" i="16"/>
  <c r="I575" i="16"/>
  <c r="G575" i="16"/>
  <c r="E571" i="16"/>
  <c r="F571" i="16"/>
  <c r="J571" i="16"/>
  <c r="H567" i="16"/>
  <c r="I567" i="16"/>
  <c r="F567" i="16"/>
  <c r="E567" i="16"/>
  <c r="D567" i="16"/>
  <c r="I563" i="16"/>
  <c r="G563" i="16"/>
  <c r="E563" i="16"/>
  <c r="H563" i="16"/>
  <c r="D563" i="16"/>
  <c r="J563" i="16"/>
  <c r="F559" i="16"/>
  <c r="G559" i="16"/>
  <c r="H559" i="16"/>
  <c r="J559" i="16"/>
  <c r="I559" i="16"/>
  <c r="D555" i="16"/>
  <c r="F555" i="16"/>
  <c r="J555" i="16"/>
  <c r="G555" i="16"/>
  <c r="E555" i="16"/>
  <c r="H555" i="16"/>
  <c r="I555" i="16"/>
  <c r="H543" i="16"/>
  <c r="D543" i="16"/>
  <c r="E543" i="16"/>
  <c r="J543" i="16"/>
  <c r="I543" i="16"/>
  <c r="E539" i="16"/>
  <c r="J539" i="16"/>
  <c r="G539" i="16"/>
  <c r="H539" i="16"/>
  <c r="I539" i="16"/>
  <c r="F539" i="16"/>
  <c r="G535" i="16"/>
  <c r="F535" i="16"/>
  <c r="J527" i="16"/>
  <c r="E527" i="16"/>
  <c r="F527" i="16"/>
  <c r="G527" i="16"/>
  <c r="F523" i="16"/>
  <c r="H523" i="16"/>
  <c r="J523" i="16"/>
  <c r="E523" i="16"/>
  <c r="I523" i="16"/>
  <c r="G523" i="16"/>
  <c r="G519" i="16"/>
  <c r="D519" i="16"/>
  <c r="J519" i="16"/>
  <c r="J515" i="16"/>
  <c r="E515" i="16"/>
  <c r="F515" i="16"/>
  <c r="D515" i="16"/>
  <c r="J507" i="16"/>
  <c r="E507" i="16"/>
  <c r="F507" i="16"/>
  <c r="I507" i="16"/>
  <c r="G507" i="16"/>
  <c r="F503" i="16"/>
  <c r="I503" i="16"/>
  <c r="D503" i="16"/>
  <c r="H503" i="16"/>
  <c r="F499" i="16"/>
  <c r="J499" i="16"/>
  <c r="H499" i="16"/>
  <c r="G499" i="16"/>
  <c r="D499" i="16"/>
  <c r="F487" i="16"/>
  <c r="H487" i="16"/>
  <c r="E487" i="16"/>
  <c r="G487" i="16"/>
  <c r="I487" i="16"/>
  <c r="J487" i="16"/>
  <c r="D487" i="16"/>
  <c r="H483" i="16"/>
  <c r="I483" i="16"/>
  <c r="F483" i="16"/>
  <c r="G483" i="16"/>
  <c r="D479" i="16"/>
  <c r="H479" i="16"/>
  <c r="I479" i="16"/>
  <c r="G479" i="16"/>
  <c r="J479" i="16"/>
  <c r="E479" i="16"/>
  <c r="F479" i="16"/>
  <c r="H475" i="16"/>
  <c r="G475" i="16"/>
  <c r="F475" i="16"/>
  <c r="D475" i="16"/>
  <c r="J475" i="16"/>
  <c r="D467" i="16"/>
  <c r="J467" i="16"/>
  <c r="F467" i="16"/>
  <c r="G467" i="16"/>
  <c r="H467" i="16"/>
  <c r="E467" i="16"/>
  <c r="H463" i="16"/>
  <c r="F463" i="16"/>
  <c r="D463" i="16"/>
  <c r="G463" i="16"/>
  <c r="I463" i="16"/>
  <c r="E463" i="16"/>
  <c r="F459" i="16"/>
  <c r="I459" i="16"/>
  <c r="H459" i="16"/>
  <c r="I455" i="16"/>
  <c r="G455" i="16"/>
  <c r="D447" i="16"/>
  <c r="G447" i="16"/>
  <c r="H447" i="16"/>
  <c r="I431" i="16"/>
  <c r="J431" i="16"/>
  <c r="F431" i="16"/>
  <c r="G431" i="16"/>
  <c r="H431" i="16"/>
  <c r="D431" i="16"/>
  <c r="D419" i="16"/>
  <c r="J419" i="16"/>
  <c r="G403" i="16"/>
  <c r="D403" i="16"/>
  <c r="F403" i="16"/>
  <c r="E403" i="16"/>
  <c r="D399" i="16"/>
  <c r="H399" i="16"/>
  <c r="I399" i="16"/>
  <c r="E395" i="16"/>
  <c r="J395" i="16"/>
  <c r="D395" i="16"/>
  <c r="G391" i="16"/>
  <c r="I391" i="16"/>
  <c r="F391" i="16"/>
  <c r="J391" i="16"/>
  <c r="G387" i="16"/>
  <c r="I387" i="16"/>
  <c r="D387" i="16"/>
  <c r="D379" i="16"/>
  <c r="H379" i="16"/>
  <c r="F379" i="16"/>
  <c r="G379" i="16"/>
  <c r="F375" i="16"/>
  <c r="H375" i="16"/>
  <c r="J375" i="16"/>
  <c r="I371" i="16"/>
  <c r="H371" i="16"/>
  <c r="F371" i="16"/>
  <c r="G371" i="16"/>
  <c r="I367" i="16"/>
  <c r="F367" i="16"/>
  <c r="J367" i="16"/>
  <c r="G367" i="16"/>
  <c r="I363" i="16"/>
  <c r="F363" i="16"/>
  <c r="H363" i="16"/>
  <c r="D363" i="16"/>
  <c r="J359" i="16"/>
  <c r="F359" i="16"/>
  <c r="I359" i="16"/>
  <c r="G359" i="16"/>
  <c r="G355" i="16"/>
  <c r="J355" i="16"/>
  <c r="H355" i="16"/>
  <c r="H351" i="16"/>
  <c r="E351" i="16"/>
  <c r="J351" i="16"/>
  <c r="I351" i="16"/>
  <c r="I1078" i="16"/>
  <c r="F635" i="16"/>
  <c r="E1154" i="16"/>
  <c r="J1090" i="16"/>
  <c r="F1186" i="16"/>
  <c r="F387" i="16"/>
  <c r="H359" i="16"/>
  <c r="E371" i="16"/>
  <c r="E375" i="16"/>
  <c r="D391" i="16"/>
  <c r="E399" i="16"/>
  <c r="I1154" i="16"/>
  <c r="H1234" i="16"/>
  <c r="J483" i="16"/>
  <c r="E519" i="16"/>
  <c r="D643" i="16"/>
  <c r="E1421" i="16"/>
  <c r="G583" i="16"/>
  <c r="I1253" i="16"/>
  <c r="J463" i="16"/>
  <c r="H535" i="16"/>
  <c r="H591" i="16"/>
  <c r="E1174" i="16"/>
  <c r="H631" i="16"/>
  <c r="I1170" i="16"/>
  <c r="G375" i="16"/>
  <c r="E367" i="16"/>
  <c r="F351" i="16"/>
  <c r="E355" i="16"/>
  <c r="D359" i="16"/>
  <c r="G363" i="16"/>
  <c r="D371" i="16"/>
  <c r="D375" i="16"/>
  <c r="E387" i="16"/>
  <c r="H391" i="16"/>
  <c r="H395" i="16"/>
  <c r="J399" i="16"/>
  <c r="G1098" i="16"/>
  <c r="E483" i="16"/>
  <c r="D483" i="16"/>
  <c r="E643" i="16"/>
  <c r="D1058" i="16"/>
  <c r="G503" i="16"/>
  <c r="I651" i="16"/>
  <c r="H666" i="16"/>
  <c r="G1162" i="16"/>
  <c r="I1389" i="16"/>
  <c r="I1413" i="16"/>
  <c r="D539" i="16"/>
  <c r="G1273" i="16"/>
  <c r="I1453" i="16"/>
  <c r="G599" i="16"/>
  <c r="E670" i="16"/>
  <c r="E499" i="16"/>
  <c r="G1449" i="16"/>
  <c r="J1449" i="16"/>
  <c r="E1449" i="16"/>
  <c r="D1449" i="16"/>
  <c r="F1449" i="16"/>
  <c r="I1449" i="16"/>
  <c r="H1449" i="16"/>
  <c r="D1433" i="16"/>
  <c r="J1433" i="16"/>
  <c r="G1433" i="16"/>
  <c r="H1433" i="16"/>
  <c r="E1433" i="16"/>
  <c r="F1433" i="16"/>
  <c r="H1425" i="16"/>
  <c r="E1425" i="16"/>
  <c r="F1425" i="16"/>
  <c r="I1425" i="16"/>
  <c r="D1425" i="16"/>
  <c r="J1425" i="16"/>
  <c r="D1417" i="16"/>
  <c r="F1417" i="16"/>
  <c r="I1417" i="16"/>
  <c r="E1417" i="16"/>
  <c r="G1417" i="16"/>
  <c r="J1417" i="16"/>
  <c r="E1409" i="16"/>
  <c r="D1409" i="16"/>
  <c r="H1409" i="16"/>
  <c r="J1409" i="16"/>
  <c r="F1409" i="16"/>
  <c r="E1401" i="16"/>
  <c r="D1401" i="16"/>
  <c r="J1401" i="16"/>
  <c r="G1393" i="16"/>
  <c r="I1393" i="16"/>
  <c r="H1393" i="16"/>
  <c r="F1393" i="16"/>
  <c r="J1393" i="16"/>
  <c r="D1393" i="16"/>
  <c r="E1393" i="16"/>
  <c r="D1385" i="16"/>
  <c r="F1385" i="16"/>
  <c r="J1385" i="16"/>
  <c r="E1385" i="16"/>
  <c r="G1385" i="16"/>
  <c r="H1385" i="16"/>
  <c r="F1377" i="16"/>
  <c r="H1377" i="16"/>
  <c r="J1377" i="16"/>
  <c r="D1377" i="16"/>
  <c r="G1377" i="16"/>
  <c r="H1369" i="16"/>
  <c r="D1369" i="16"/>
  <c r="J1369" i="16"/>
  <c r="F1369" i="16"/>
  <c r="I1369" i="16"/>
  <c r="G1369" i="16"/>
  <c r="D1365" i="16"/>
  <c r="F1365" i="16"/>
  <c r="E1365" i="16"/>
  <c r="I1365" i="16"/>
  <c r="H1365" i="16"/>
  <c r="G1257" i="16"/>
  <c r="D1257" i="16"/>
  <c r="J1257" i="16"/>
  <c r="I1257" i="16"/>
  <c r="F1257" i="16"/>
  <c r="H1257" i="16"/>
  <c r="E1249" i="16"/>
  <c r="H1249" i="16"/>
  <c r="I1249" i="16"/>
  <c r="F1249" i="16"/>
  <c r="G1249" i="16"/>
  <c r="D1249" i="16"/>
  <c r="J1249" i="16"/>
  <c r="G1241" i="16"/>
  <c r="E1241" i="16"/>
  <c r="J1241" i="16"/>
  <c r="H1241" i="16"/>
  <c r="D1241" i="16"/>
  <c r="F1241" i="16"/>
  <c r="I1241" i="16"/>
  <c r="F1237" i="16"/>
  <c r="E1237" i="16"/>
  <c r="G1237" i="16"/>
  <c r="D1237" i="16"/>
  <c r="H1237" i="16"/>
  <c r="I1230" i="16"/>
  <c r="F1230" i="16"/>
  <c r="G1230" i="16"/>
  <c r="E1226" i="16"/>
  <c r="G1226" i="16"/>
  <c r="D1226" i="16"/>
  <c r="I1218" i="16"/>
  <c r="E1218" i="16"/>
  <c r="F1218" i="16"/>
  <c r="D1218" i="16"/>
  <c r="I1210" i="16"/>
  <c r="J1210" i="16"/>
  <c r="H1210" i="16"/>
  <c r="F1210" i="16"/>
  <c r="D1210" i="16"/>
  <c r="G1210" i="16"/>
  <c r="E1198" i="16"/>
  <c r="H1198" i="16"/>
  <c r="G1198" i="16"/>
  <c r="J1198" i="16"/>
  <c r="G1190" i="16"/>
  <c r="E1190" i="16"/>
  <c r="F1190" i="16"/>
  <c r="I1190" i="16"/>
  <c r="I1182" i="16"/>
  <c r="F1182" i="16"/>
  <c r="H1182" i="16"/>
  <c r="J1182" i="16"/>
  <c r="G1182" i="16"/>
  <c r="J1174" i="16"/>
  <c r="D1174" i="16"/>
  <c r="G1174" i="16"/>
  <c r="I1174" i="16"/>
  <c r="H1174" i="16"/>
  <c r="J1166" i="16"/>
  <c r="D1166" i="16"/>
  <c r="E1166" i="16"/>
  <c r="H1166" i="16"/>
  <c r="I1158" i="16"/>
  <c r="G1158" i="16"/>
  <c r="F1158" i="16"/>
  <c r="E1158" i="16"/>
  <c r="J1158" i="16"/>
  <c r="D1102" i="16"/>
  <c r="I1102" i="16"/>
  <c r="H1102" i="16"/>
  <c r="E1102" i="16"/>
  <c r="G1102" i="16"/>
  <c r="F1102" i="16"/>
  <c r="J1102" i="16"/>
  <c r="F611" i="16"/>
  <c r="J611" i="16"/>
  <c r="F631" i="16"/>
  <c r="E587" i="16"/>
  <c r="D1098" i="16"/>
  <c r="I475" i="16"/>
  <c r="F1098" i="16"/>
  <c r="I355" i="16"/>
  <c r="J363" i="16"/>
  <c r="E379" i="16"/>
  <c r="G395" i="16"/>
  <c r="H403" i="16"/>
  <c r="H1098" i="16"/>
  <c r="G1218" i="16"/>
  <c r="D1066" i="16"/>
  <c r="D559" i="16"/>
  <c r="E662" i="16"/>
  <c r="H1158" i="16"/>
  <c r="G1425" i="16"/>
  <c r="F543" i="16"/>
  <c r="D1178" i="16"/>
  <c r="D1261" i="16"/>
  <c r="G1405" i="16"/>
  <c r="G543" i="16"/>
  <c r="I1198" i="16"/>
  <c r="H527" i="16"/>
  <c r="F1214" i="16"/>
  <c r="J1126" i="16"/>
  <c r="J1078" i="16"/>
  <c r="E475" i="16"/>
  <c r="D459" i="16"/>
  <c r="H1321" i="16"/>
  <c r="F1170" i="16"/>
  <c r="G1082" i="16"/>
  <c r="J635" i="16"/>
  <c r="I1090" i="16"/>
  <c r="G511" i="16"/>
  <c r="F399" i="16"/>
  <c r="G351" i="16"/>
  <c r="D355" i="16"/>
  <c r="E359" i="16"/>
  <c r="H367" i="16"/>
  <c r="J371" i="16"/>
  <c r="I379" i="16"/>
  <c r="J387" i="16"/>
  <c r="E391" i="16"/>
  <c r="F395" i="16"/>
  <c r="I403" i="16"/>
  <c r="E1230" i="16"/>
  <c r="D1182" i="16"/>
  <c r="F423" i="16"/>
  <c r="G1058" i="16"/>
  <c r="J639" i="16"/>
  <c r="H639" i="16"/>
  <c r="F1058" i="16"/>
  <c r="I1094" i="16"/>
  <c r="J567" i="16"/>
  <c r="H507" i="16"/>
  <c r="F651" i="16"/>
  <c r="E1397" i="16"/>
  <c r="H1417" i="16"/>
  <c r="J1245" i="16"/>
  <c r="I1206" i="16"/>
  <c r="I1385" i="16"/>
  <c r="I587" i="16"/>
  <c r="G1261" i="16"/>
  <c r="J223" i="16"/>
  <c r="G223" i="16"/>
  <c r="G239" i="16"/>
  <c r="F239" i="16"/>
  <c r="J239" i="16"/>
  <c r="H1471" i="16"/>
  <c r="J1471" i="16"/>
  <c r="F1467" i="16"/>
  <c r="I1467" i="16"/>
  <c r="D1467" i="16"/>
  <c r="E1467" i="16"/>
  <c r="F1463" i="16"/>
  <c r="D1463" i="16"/>
  <c r="D1459" i="16"/>
  <c r="E1459" i="16"/>
  <c r="I1459" i="16"/>
  <c r="G1455" i="16"/>
  <c r="F1455" i="16"/>
  <c r="D1451" i="16"/>
  <c r="J1451" i="16"/>
  <c r="J1443" i="16"/>
  <c r="F1443" i="16"/>
  <c r="F1100" i="16"/>
  <c r="G1100" i="16"/>
  <c r="I1100" i="16"/>
  <c r="H1096" i="16"/>
  <c r="I1096" i="16"/>
  <c r="G1096" i="16"/>
  <c r="J1092" i="16"/>
  <c r="H1092" i="16"/>
  <c r="G1092" i="16"/>
  <c r="F1092" i="16"/>
  <c r="J1076" i="16"/>
  <c r="E1076" i="16"/>
  <c r="D1076" i="16"/>
  <c r="E1068" i="16"/>
  <c r="F1068" i="16"/>
  <c r="J1060" i="16"/>
  <c r="I1060" i="16"/>
  <c r="H1060" i="16"/>
  <c r="I672" i="16"/>
  <c r="F672" i="16"/>
  <c r="J672" i="16"/>
  <c r="E672" i="16"/>
  <c r="D672" i="16"/>
  <c r="G641" i="16"/>
  <c r="J641" i="16"/>
  <c r="H609" i="16"/>
  <c r="F609" i="16"/>
  <c r="I589" i="16"/>
  <c r="D589" i="16"/>
  <c r="G589" i="16"/>
  <c r="J589" i="16"/>
  <c r="E489" i="16"/>
  <c r="F489" i="16"/>
  <c r="D489" i="16"/>
  <c r="G489" i="16"/>
  <c r="H481" i="16"/>
  <c r="I481" i="16"/>
  <c r="D481" i="16"/>
  <c r="J481" i="16"/>
  <c r="J477" i="16"/>
  <c r="D477" i="16"/>
  <c r="I477" i="16"/>
  <c r="G473" i="16"/>
  <c r="E473" i="16"/>
  <c r="I473" i="16"/>
  <c r="H465" i="16"/>
  <c r="D465" i="16"/>
  <c r="F465" i="16"/>
  <c r="I465" i="16"/>
  <c r="E465" i="16"/>
  <c r="G1467" i="16"/>
  <c r="J1419" i="16"/>
  <c r="E589" i="16"/>
  <c r="J489" i="16"/>
  <c r="F1459" i="16"/>
  <c r="D2438" i="16"/>
  <c r="E2438" i="16"/>
  <c r="I2438" i="16"/>
  <c r="G2100" i="16"/>
  <c r="J2100" i="16"/>
  <c r="I2076" i="16"/>
  <c r="F2076" i="16"/>
  <c r="G2056" i="16"/>
  <c r="J2056" i="16"/>
  <c r="E2048" i="16"/>
  <c r="I2048" i="16"/>
  <c r="G2048" i="16"/>
  <c r="E1548" i="16"/>
  <c r="F1548" i="16"/>
  <c r="J1512" i="16"/>
  <c r="F1512" i="16"/>
  <c r="F1508" i="16"/>
  <c r="G1508" i="16"/>
  <c r="D1504" i="16"/>
  <c r="F1504" i="16"/>
  <c r="J1504" i="16"/>
  <c r="G1448" i="16"/>
  <c r="F1448" i="16"/>
  <c r="G1045" i="16"/>
  <c r="H1045" i="16"/>
  <c r="G1041" i="16"/>
  <c r="I1041" i="16"/>
  <c r="G949" i="16"/>
  <c r="E949" i="16"/>
  <c r="I949" i="16"/>
  <c r="F949" i="16"/>
  <c r="J945" i="16"/>
  <c r="F945" i="16"/>
  <c r="E693" i="16"/>
  <c r="J693" i="16"/>
  <c r="H2257" i="16"/>
  <c r="D2257" i="16"/>
  <c r="H2245" i="16"/>
  <c r="I2245" i="16"/>
  <c r="I2086" i="16"/>
  <c r="F2086" i="16"/>
  <c r="E2082" i="16"/>
  <c r="D2082" i="16"/>
  <c r="F2082" i="16"/>
  <c r="I2054" i="16"/>
  <c r="J2054" i="16"/>
  <c r="I2010" i="16"/>
  <c r="E2010" i="16"/>
  <c r="J1914" i="16"/>
  <c r="E1914" i="16"/>
  <c r="G1906" i="16"/>
  <c r="E1906" i="16"/>
  <c r="D1866" i="16"/>
  <c r="J1866" i="16"/>
  <c r="E1838" i="16"/>
  <c r="H1838" i="16"/>
  <c r="G1574" i="16"/>
  <c r="E1574" i="16"/>
  <c r="D1558" i="16"/>
  <c r="E1558" i="16"/>
  <c r="H1043" i="16"/>
  <c r="I1043" i="16"/>
  <c r="D799" i="16"/>
  <c r="E799" i="16"/>
  <c r="F795" i="16"/>
  <c r="I795" i="16"/>
  <c r="F771" i="16"/>
  <c r="J771" i="16"/>
  <c r="G763" i="16"/>
  <c r="H763" i="16"/>
  <c r="D763" i="16"/>
  <c r="F763" i="16"/>
  <c r="J763" i="16"/>
  <c r="I759" i="16"/>
  <c r="F759" i="16"/>
  <c r="J759" i="16"/>
  <c r="H759" i="16"/>
  <c r="J739" i="16"/>
  <c r="G739" i="16"/>
  <c r="D731" i="16"/>
  <c r="F731" i="16"/>
  <c r="I731" i="16"/>
  <c r="G731" i="16"/>
  <c r="E731" i="16"/>
  <c r="I2498" i="16"/>
  <c r="J2498" i="16"/>
  <c r="E2498" i="16"/>
  <c r="I2494" i="16"/>
  <c r="H2494" i="16"/>
  <c r="G2494" i="16"/>
  <c r="H2490" i="16"/>
  <c r="E2490" i="16"/>
  <c r="F2490" i="16"/>
  <c r="J2490" i="16"/>
  <c r="G2490" i="16"/>
  <c r="I2490" i="16"/>
  <c r="D2490" i="16"/>
  <c r="J2426" i="16"/>
  <c r="E2426" i="16"/>
  <c r="D2426" i="16"/>
  <c r="I2426" i="16"/>
  <c r="H2426" i="16"/>
  <c r="F2426" i="16"/>
  <c r="G2426" i="16"/>
  <c r="E2414" i="16"/>
  <c r="I2414" i="16"/>
  <c r="G2402" i="16"/>
  <c r="E2402" i="16"/>
  <c r="H2402" i="16"/>
  <c r="I2402" i="16"/>
  <c r="J2402" i="16"/>
  <c r="E2398" i="16"/>
  <c r="G2398" i="16"/>
  <c r="D2398" i="16"/>
  <c r="H2398" i="16"/>
  <c r="F2394" i="16"/>
  <c r="H2394" i="16"/>
  <c r="I2394" i="16"/>
  <c r="E2394" i="16"/>
  <c r="D2394" i="16"/>
  <c r="J2394" i="16"/>
  <c r="E2386" i="16"/>
  <c r="I2386" i="16"/>
  <c r="G2386" i="16"/>
  <c r="D2386" i="16"/>
  <c r="J2386" i="16"/>
  <c r="F2386" i="16"/>
  <c r="J2382" i="16"/>
  <c r="D2382" i="16"/>
  <c r="G2382" i="16"/>
  <c r="I2382" i="16"/>
  <c r="E2382" i="16"/>
  <c r="F2382" i="16"/>
  <c r="J2378" i="16"/>
  <c r="F2378" i="16"/>
  <c r="G2378" i="16"/>
  <c r="E2378" i="16"/>
  <c r="D2378" i="16"/>
  <c r="I2374" i="16"/>
  <c r="D2374" i="16"/>
  <c r="F2370" i="16"/>
  <c r="J2370" i="16"/>
  <c r="E2370" i="16"/>
  <c r="I2370" i="16"/>
  <c r="D2370" i="16"/>
  <c r="G2370" i="16"/>
  <c r="F2366" i="16"/>
  <c r="J2366" i="16"/>
  <c r="H2366" i="16"/>
  <c r="F2362" i="16"/>
  <c r="J2362" i="16"/>
  <c r="G2362" i="16"/>
  <c r="E2358" i="16"/>
  <c r="J2358" i="16"/>
  <c r="J2354" i="16"/>
  <c r="D2354" i="16"/>
  <c r="E2346" i="16"/>
  <c r="D2346" i="16"/>
  <c r="H2346" i="16"/>
  <c r="G2346" i="16"/>
  <c r="F2334" i="16"/>
  <c r="J2334" i="16"/>
  <c r="I2330" i="16"/>
  <c r="G2330" i="16"/>
  <c r="E2330" i="16"/>
  <c r="D2330" i="16"/>
  <c r="G2322" i="16"/>
  <c r="J2322" i="16"/>
  <c r="F2322" i="16"/>
  <c r="H2315" i="16"/>
  <c r="E2315" i="16"/>
  <c r="G2315" i="16"/>
  <c r="J2311" i="16"/>
  <c r="F2311" i="16"/>
  <c r="I2311" i="16"/>
  <c r="E2307" i="16"/>
  <c r="F2307" i="16"/>
  <c r="I2303" i="16"/>
  <c r="H2303" i="16"/>
  <c r="J2303" i="16"/>
  <c r="E2303" i="16"/>
  <c r="H2299" i="16"/>
  <c r="E2299" i="16"/>
  <c r="D2299" i="16"/>
  <c r="I2299" i="16"/>
  <c r="F2299" i="16"/>
  <c r="G2299" i="16"/>
  <c r="F2295" i="16"/>
  <c r="E2295" i="16"/>
  <c r="D2295" i="16"/>
  <c r="J2291" i="16"/>
  <c r="I2291" i="16"/>
  <c r="E2287" i="16"/>
  <c r="H2287" i="16"/>
  <c r="G2287" i="16"/>
  <c r="E2283" i="16"/>
  <c r="I2283" i="16"/>
  <c r="J2279" i="16"/>
  <c r="F2279" i="16"/>
  <c r="G2279" i="16"/>
  <c r="H2279" i="16"/>
  <c r="H2275" i="16"/>
  <c r="F2275" i="16"/>
  <c r="I2275" i="16"/>
  <c r="D2275" i="16"/>
  <c r="G2275" i="16"/>
  <c r="G2267" i="16"/>
  <c r="E2267" i="16"/>
  <c r="F2263" i="16"/>
  <c r="I2263" i="16"/>
  <c r="J2263" i="16"/>
  <c r="D2263" i="16"/>
  <c r="H2263" i="16"/>
  <c r="J2259" i="16"/>
  <c r="G2259" i="16"/>
  <c r="F2259" i="16"/>
  <c r="I2259" i="16"/>
  <c r="J2255" i="16"/>
  <c r="F2255" i="16"/>
  <c r="I2251" i="16"/>
  <c r="H2251" i="16"/>
  <c r="G2251" i="16"/>
  <c r="E2251" i="16"/>
  <c r="D2251" i="16"/>
  <c r="I2247" i="16"/>
  <c r="H2247" i="16"/>
  <c r="D2247" i="16"/>
  <c r="E2247" i="16"/>
  <c r="G2247" i="16"/>
  <c r="F2247" i="16"/>
  <c r="D2243" i="16"/>
  <c r="H2243" i="16"/>
  <c r="F2243" i="16"/>
  <c r="G2243" i="16"/>
  <c r="I2243" i="16"/>
  <c r="F2236" i="16"/>
  <c r="G2236" i="16"/>
  <c r="E2236" i="16"/>
  <c r="H2230" i="16"/>
  <c r="G2230" i="16"/>
  <c r="I2230" i="16"/>
  <c r="E2226" i="16"/>
  <c r="G2226" i="16"/>
  <c r="H2112" i="16"/>
  <c r="J2112" i="16"/>
  <c r="I2112" i="16"/>
  <c r="F2112" i="16"/>
  <c r="E2112" i="16"/>
  <c r="D2112" i="16"/>
  <c r="J2108" i="16"/>
  <c r="G2108" i="16"/>
  <c r="J2024" i="16"/>
  <c r="D2024" i="16"/>
  <c r="H2024" i="16"/>
  <c r="E2024" i="16"/>
  <c r="I2024" i="16"/>
  <c r="F2024" i="16"/>
  <c r="D2020" i="16"/>
  <c r="J2020" i="16"/>
  <c r="F2020" i="16"/>
  <c r="E2020" i="16"/>
  <c r="G2016" i="16"/>
  <c r="H2016" i="16"/>
  <c r="I2016" i="16"/>
  <c r="E2016" i="16"/>
  <c r="D2016" i="16"/>
  <c r="J2016" i="16"/>
  <c r="D2012" i="16"/>
  <c r="G2012" i="16"/>
  <c r="F2012" i="16"/>
  <c r="E1984" i="16"/>
  <c r="H1984" i="16"/>
  <c r="D1984" i="16"/>
  <c r="F1984" i="16"/>
  <c r="H1980" i="16"/>
  <c r="I1980" i="16"/>
  <c r="G1980" i="16"/>
  <c r="I1800" i="16"/>
  <c r="G1800" i="16"/>
  <c r="F1800" i="16"/>
  <c r="G1796" i="16"/>
  <c r="I1796" i="16"/>
  <c r="J1796" i="16"/>
  <c r="H1796" i="16"/>
  <c r="D1796" i="16"/>
  <c r="E1796" i="16"/>
  <c r="D1792" i="16"/>
  <c r="F1792" i="16"/>
  <c r="E1792" i="16"/>
  <c r="J1792" i="16"/>
  <c r="F1646" i="16"/>
  <c r="J1646" i="16"/>
  <c r="E1646" i="16"/>
  <c r="D1646" i="16"/>
  <c r="I1646" i="16"/>
  <c r="G1580" i="16"/>
  <c r="I1580" i="16"/>
  <c r="E1580" i="16"/>
  <c r="H1576" i="16"/>
  <c r="I1576" i="16"/>
  <c r="J1576" i="16"/>
  <c r="G1576" i="16"/>
  <c r="D1576" i="16"/>
  <c r="F1576" i="16"/>
  <c r="E1576" i="16"/>
  <c r="J1572" i="16"/>
  <c r="I1572" i="16"/>
  <c r="H1572" i="16"/>
  <c r="D1560" i="16"/>
  <c r="H1560" i="16"/>
  <c r="G1560" i="16"/>
  <c r="I1556" i="16"/>
  <c r="F1556" i="16"/>
  <c r="I1552" i="16"/>
  <c r="H1552" i="16"/>
  <c r="J1552" i="16"/>
  <c r="E1552" i="16"/>
  <c r="D1552" i="16"/>
  <c r="H1375" i="16"/>
  <c r="I1375" i="16"/>
  <c r="J1375" i="16"/>
  <c r="G1375" i="16"/>
  <c r="I1371" i="16"/>
  <c r="J1371" i="16"/>
  <c r="E1371" i="16"/>
  <c r="H1371" i="16"/>
  <c r="I1363" i="16"/>
  <c r="H1363" i="16"/>
  <c r="G1363" i="16"/>
  <c r="E1363" i="16"/>
  <c r="F1363" i="16"/>
  <c r="I1359" i="16"/>
  <c r="D1359" i="16"/>
  <c r="E1359" i="16"/>
  <c r="J1359" i="16"/>
  <c r="F1359" i="16"/>
  <c r="G1355" i="16"/>
  <c r="I1355" i="16"/>
  <c r="E1355" i="16"/>
  <c r="J1355" i="16"/>
  <c r="F1355" i="16"/>
  <c r="F1351" i="16"/>
  <c r="H1351" i="16"/>
  <c r="D1351" i="16"/>
  <c r="J1351" i="16"/>
  <c r="E1347" i="16"/>
  <c r="D1347" i="16"/>
  <c r="G1347" i="16"/>
  <c r="H1347" i="16"/>
  <c r="I1347" i="16"/>
  <c r="F1343" i="16"/>
  <c r="D1343" i="16"/>
  <c r="G1339" i="16"/>
  <c r="E1339" i="16"/>
  <c r="D1339" i="16"/>
  <c r="J1339" i="16"/>
  <c r="H1339" i="16"/>
  <c r="I1339" i="16"/>
  <c r="H1335" i="16"/>
  <c r="D1335" i="16"/>
  <c r="J1335" i="16"/>
  <c r="I1335" i="16"/>
  <c r="F1335" i="16"/>
  <c r="D1331" i="16"/>
  <c r="I1331" i="16"/>
  <c r="E1331" i="16"/>
  <c r="J1331" i="16"/>
  <c r="F1331" i="16"/>
  <c r="D1327" i="16"/>
  <c r="H1327" i="16"/>
  <c r="I1327" i="16"/>
  <c r="G1327" i="16"/>
  <c r="F1327" i="16"/>
  <c r="J1327" i="16"/>
  <c r="I1323" i="16"/>
  <c r="F1323" i="16"/>
  <c r="D1319" i="16"/>
  <c r="J1319" i="16"/>
  <c r="F1319" i="16"/>
  <c r="H1319" i="16"/>
  <c r="F1315" i="16"/>
  <c r="I1315" i="16"/>
  <c r="J1315" i="16"/>
  <c r="G1315" i="16"/>
  <c r="H1315" i="16"/>
  <c r="D1315" i="16"/>
  <c r="I1311" i="16"/>
  <c r="G1311" i="16"/>
  <c r="H1311" i="16"/>
  <c r="H1307" i="16"/>
  <c r="D1307" i="16"/>
  <c r="G1307" i="16"/>
  <c r="F1307" i="16"/>
  <c r="D1303" i="16"/>
  <c r="J1303" i="16"/>
  <c r="I1303" i="16"/>
  <c r="E1303" i="16"/>
  <c r="H1303" i="16"/>
  <c r="E1299" i="16"/>
  <c r="D1299" i="16"/>
  <c r="F1299" i="16"/>
  <c r="F1295" i="16"/>
  <c r="D1295" i="16"/>
  <c r="I1295" i="16"/>
  <c r="D1291" i="16"/>
  <c r="H1291" i="16"/>
  <c r="J1291" i="16"/>
  <c r="G1287" i="16"/>
  <c r="F1287" i="16"/>
  <c r="D1283" i="16"/>
  <c r="F1283" i="16"/>
  <c r="H1279" i="16"/>
  <c r="G1279" i="16"/>
  <c r="I1279" i="16"/>
  <c r="H1275" i="16"/>
  <c r="E1275" i="16"/>
  <c r="E1271" i="16"/>
  <c r="D1271" i="16"/>
  <c r="F1271" i="16"/>
  <c r="G1267" i="16"/>
  <c r="E1267" i="16"/>
  <c r="I1267" i="16"/>
  <c r="H1267" i="16"/>
  <c r="J1263" i="16"/>
  <c r="F1263" i="16"/>
  <c r="H1263" i="16"/>
  <c r="D1259" i="16"/>
  <c r="J1259" i="16"/>
  <c r="E1259" i="16"/>
  <c r="G1259" i="16"/>
  <c r="F1259" i="16"/>
  <c r="J1255" i="16"/>
  <c r="E1255" i="16"/>
  <c r="H1255" i="16"/>
  <c r="G1255" i="16"/>
  <c r="I1255" i="16"/>
  <c r="J1251" i="16"/>
  <c r="F1251" i="16"/>
  <c r="H1251" i="16"/>
  <c r="D1251" i="16"/>
  <c r="E1251" i="16"/>
  <c r="H1247" i="16"/>
  <c r="E1247" i="16"/>
  <c r="D1247" i="16"/>
  <c r="G1247" i="16"/>
  <c r="F1243" i="16"/>
  <c r="D1243" i="16"/>
  <c r="E1243" i="16"/>
  <c r="D1239" i="16"/>
  <c r="G1239" i="16"/>
  <c r="H1239" i="16"/>
  <c r="E1239" i="16"/>
  <c r="F1228" i="16"/>
  <c r="J1228" i="16"/>
  <c r="E1228" i="16"/>
  <c r="J1196" i="16"/>
  <c r="E1196" i="16"/>
  <c r="D1196" i="16"/>
  <c r="F1196" i="16"/>
  <c r="H1196" i="16"/>
  <c r="G1192" i="16"/>
  <c r="I1192" i="16"/>
  <c r="E1192" i="16"/>
  <c r="D1192" i="16"/>
  <c r="F1192" i="16"/>
  <c r="J1192" i="16"/>
  <c r="F1188" i="16"/>
  <c r="H1188" i="16"/>
  <c r="J1188" i="16"/>
  <c r="I1188" i="16"/>
  <c r="D1188" i="16"/>
  <c r="G1188" i="16"/>
  <c r="E1188" i="16"/>
  <c r="H1184" i="16"/>
  <c r="D1184" i="16"/>
  <c r="I1180" i="16"/>
  <c r="H1180" i="16"/>
  <c r="E1176" i="16"/>
  <c r="G1176" i="16"/>
  <c r="F1176" i="16"/>
  <c r="H1176" i="16"/>
  <c r="D1176" i="16"/>
  <c r="J1176" i="16"/>
  <c r="I1176" i="16"/>
  <c r="H1172" i="16"/>
  <c r="J1172" i="16"/>
  <c r="D1168" i="16"/>
  <c r="J1168" i="16"/>
  <c r="E1168" i="16"/>
  <c r="H1168" i="16"/>
  <c r="D1164" i="16"/>
  <c r="J1164" i="16"/>
  <c r="F1164" i="16"/>
  <c r="G1160" i="16"/>
  <c r="H1160" i="16"/>
  <c r="J1160" i="16"/>
  <c r="H1152" i="16"/>
  <c r="F1152" i="16"/>
  <c r="G1108" i="16"/>
  <c r="J1108" i="16"/>
  <c r="E1108" i="16"/>
  <c r="I1108" i="16"/>
  <c r="J989" i="16"/>
  <c r="F989" i="16"/>
  <c r="E989" i="16"/>
  <c r="H989" i="16"/>
  <c r="G981" i="16"/>
  <c r="E981" i="16"/>
  <c r="H981" i="16"/>
  <c r="F977" i="16"/>
  <c r="I977" i="16"/>
  <c r="E977" i="16"/>
  <c r="D977" i="16"/>
  <c r="I973" i="16"/>
  <c r="J973" i="16"/>
  <c r="G973" i="16"/>
  <c r="E969" i="16"/>
  <c r="G969" i="16"/>
  <c r="D969" i="16"/>
  <c r="I969" i="16"/>
  <c r="F965" i="16"/>
  <c r="J965" i="16"/>
  <c r="E965" i="16"/>
  <c r="H965" i="16"/>
  <c r="D961" i="16"/>
  <c r="J961" i="16"/>
  <c r="E961" i="16"/>
  <c r="G961" i="16"/>
  <c r="F961" i="16"/>
  <c r="H961" i="16"/>
  <c r="D664" i="16"/>
  <c r="H664" i="16"/>
  <c r="J664" i="16"/>
  <c r="D660" i="16"/>
  <c r="G660" i="16"/>
  <c r="H660" i="16"/>
  <c r="H621" i="16"/>
  <c r="G621" i="16"/>
  <c r="F621" i="16"/>
  <c r="D621" i="16"/>
  <c r="F613" i="16"/>
  <c r="G613" i="16"/>
  <c r="G605" i="16"/>
  <c r="H605" i="16"/>
  <c r="E597" i="16"/>
  <c r="J597" i="16"/>
  <c r="H597" i="16"/>
  <c r="F597" i="16"/>
  <c r="G597" i="16"/>
  <c r="E593" i="16"/>
  <c r="D593" i="16"/>
  <c r="J593" i="16"/>
  <c r="I593" i="16"/>
  <c r="F593" i="16"/>
  <c r="G593" i="16"/>
  <c r="G569" i="16"/>
  <c r="H569" i="16"/>
  <c r="F569" i="16"/>
  <c r="D569" i="16"/>
  <c r="H565" i="16"/>
  <c r="I565" i="16"/>
  <c r="J565" i="16"/>
  <c r="E561" i="16"/>
  <c r="D561" i="16"/>
  <c r="H561" i="16"/>
  <c r="F557" i="16"/>
  <c r="G557" i="16"/>
  <c r="D553" i="16"/>
  <c r="E553" i="16"/>
  <c r="I553" i="16"/>
  <c r="G545" i="16"/>
  <c r="F545" i="16"/>
  <c r="H545" i="16"/>
  <c r="D545" i="16"/>
  <c r="I541" i="16"/>
  <c r="J541" i="16"/>
  <c r="D541" i="16"/>
  <c r="E541" i="16"/>
  <c r="J537" i="16"/>
  <c r="D537" i="16"/>
  <c r="H533" i="16"/>
  <c r="I533" i="16"/>
  <c r="G529" i="16"/>
  <c r="E529" i="16"/>
  <c r="F529" i="16"/>
  <c r="I529" i="16"/>
  <c r="H529" i="16"/>
  <c r="J529" i="16"/>
  <c r="J525" i="16"/>
  <c r="E525" i="16"/>
  <c r="D525" i="16"/>
  <c r="F525" i="16"/>
  <c r="I525" i="16"/>
  <c r="G525" i="16"/>
  <c r="H525" i="16"/>
  <c r="H497" i="16"/>
  <c r="D497" i="16"/>
  <c r="J497" i="16"/>
  <c r="E497" i="16"/>
  <c r="I497" i="16"/>
  <c r="F497" i="16"/>
  <c r="G493" i="16"/>
  <c r="F493" i="16"/>
  <c r="I493" i="16"/>
  <c r="I461" i="16"/>
  <c r="D461" i="16"/>
  <c r="E461" i="16"/>
  <c r="G461" i="16"/>
  <c r="J461" i="16"/>
  <c r="H461" i="16"/>
  <c r="F461" i="16"/>
  <c r="E437" i="16"/>
  <c r="H437" i="16"/>
  <c r="F437" i="16"/>
  <c r="G417" i="16"/>
  <c r="D417" i="16"/>
  <c r="E417" i="16"/>
  <c r="J405" i="16"/>
  <c r="H405" i="16"/>
  <c r="E405" i="16"/>
  <c r="I405" i="16"/>
  <c r="F405" i="16"/>
  <c r="F401" i="16"/>
  <c r="G401" i="16"/>
  <c r="E401" i="16"/>
  <c r="D401" i="16"/>
  <c r="J401" i="16"/>
  <c r="H401" i="16"/>
  <c r="D393" i="16"/>
  <c r="H393" i="16"/>
  <c r="I393" i="16"/>
  <c r="E393" i="16"/>
  <c r="G393" i="16"/>
  <c r="F393" i="16"/>
  <c r="J389" i="16"/>
  <c r="F389" i="16"/>
  <c r="E361" i="16"/>
  <c r="I361" i="16"/>
  <c r="F361" i="16"/>
  <c r="D361" i="16"/>
  <c r="H361" i="16"/>
  <c r="G361" i="16"/>
  <c r="I357" i="16"/>
  <c r="E357" i="16"/>
  <c r="J357" i="16"/>
  <c r="F357" i="16"/>
  <c r="D357" i="16"/>
  <c r="H357" i="16"/>
  <c r="D353" i="16"/>
  <c r="H353" i="16"/>
  <c r="J353" i="16"/>
  <c r="F353" i="16"/>
  <c r="E349" i="16"/>
  <c r="H349" i="16"/>
  <c r="I349" i="16"/>
  <c r="G349" i="16"/>
  <c r="F349" i="16"/>
  <c r="J349" i="16"/>
  <c r="D345" i="16"/>
  <c r="J345" i="16"/>
  <c r="G345" i="16"/>
  <c r="I345" i="16"/>
  <c r="H345" i="16"/>
  <c r="F345" i="16"/>
  <c r="E345" i="16"/>
  <c r="F341" i="16"/>
  <c r="G341" i="16"/>
  <c r="J341" i="16"/>
  <c r="D341" i="16"/>
  <c r="I341" i="16"/>
  <c r="H341" i="16"/>
  <c r="D337" i="16"/>
  <c r="I337" i="16"/>
  <c r="H337" i="16"/>
  <c r="J337" i="16"/>
  <c r="E337" i="16"/>
  <c r="G337" i="16"/>
  <c r="D89" i="16"/>
  <c r="I89" i="16"/>
  <c r="I49" i="16"/>
  <c r="F49" i="16"/>
  <c r="E2218" i="16"/>
  <c r="F1224" i="16"/>
  <c r="J1224" i="16"/>
  <c r="I1243" i="16"/>
  <c r="J1568" i="16"/>
  <c r="E557" i="16"/>
  <c r="H2498" i="16"/>
  <c r="I965" i="16"/>
  <c r="D2322" i="16"/>
  <c r="H2295" i="16"/>
  <c r="D2338" i="16"/>
  <c r="G1556" i="16"/>
  <c r="D1200" i="16"/>
  <c r="G2410" i="16"/>
  <c r="E425" i="16"/>
  <c r="G281" i="16"/>
  <c r="H333" i="16"/>
  <c r="G425" i="16"/>
  <c r="F2008" i="16"/>
  <c r="J2494" i="16"/>
  <c r="G49" i="16"/>
  <c r="F197" i="16"/>
  <c r="D2283" i="16"/>
  <c r="J2267" i="16"/>
  <c r="E537" i="16"/>
  <c r="F645" i="16"/>
  <c r="E1184" i="16"/>
  <c r="D2255" i="16"/>
  <c r="D2267" i="16"/>
  <c r="J2283" i="16"/>
  <c r="J2307" i="16"/>
  <c r="D2307" i="16"/>
  <c r="H2354" i="16"/>
  <c r="F2358" i="16"/>
  <c r="F2374" i="16"/>
  <c r="G1275" i="16"/>
  <c r="G197" i="16"/>
  <c r="D2259" i="16"/>
  <c r="J2271" i="16"/>
  <c r="F505" i="16"/>
  <c r="E49" i="16"/>
  <c r="H197" i="16"/>
  <c r="F553" i="16"/>
  <c r="J1180" i="16"/>
  <c r="I1275" i="16"/>
  <c r="I1287" i="16"/>
  <c r="F2291" i="16"/>
  <c r="G2311" i="16"/>
  <c r="D1160" i="16"/>
  <c r="E569" i="16"/>
  <c r="I197" i="16"/>
  <c r="G2303" i="16"/>
  <c r="I569" i="16"/>
  <c r="E565" i="16"/>
  <c r="J1363" i="16"/>
  <c r="F2402" i="16"/>
  <c r="I2036" i="16"/>
  <c r="D597" i="16"/>
  <c r="F2251" i="16"/>
  <c r="H593" i="16"/>
  <c r="D2303" i="16"/>
  <c r="E341" i="16"/>
  <c r="F2016" i="16"/>
  <c r="I1251" i="16"/>
  <c r="H1259" i="16"/>
  <c r="J1343" i="16"/>
  <c r="G1335" i="16"/>
  <c r="F1255" i="16"/>
  <c r="F1796" i="16"/>
  <c r="E1315" i="16"/>
  <c r="G2263" i="16"/>
  <c r="I1200" i="16"/>
  <c r="I2354" i="16"/>
  <c r="I660" i="16"/>
  <c r="I2378" i="16"/>
  <c r="D437" i="16"/>
  <c r="G405" i="16"/>
  <c r="D349" i="16"/>
  <c r="H1192" i="16"/>
  <c r="G2112" i="16"/>
  <c r="H1200" i="16"/>
  <c r="G2418" i="16"/>
  <c r="I413" i="16"/>
  <c r="I281" i="16"/>
  <c r="J281" i="16"/>
  <c r="D297" i="16"/>
  <c r="I321" i="16"/>
  <c r="E333" i="16"/>
  <c r="D333" i="16"/>
  <c r="F413" i="16"/>
  <c r="F425" i="16"/>
  <c r="I425" i="16"/>
  <c r="D1204" i="16"/>
  <c r="J2422" i="16"/>
  <c r="E1172" i="16"/>
  <c r="J1556" i="16"/>
  <c r="D2494" i="16"/>
  <c r="H1287" i="16"/>
  <c r="D501" i="16"/>
  <c r="I537" i="16"/>
  <c r="J605" i="16"/>
  <c r="J553" i="16"/>
  <c r="I2255" i="16"/>
  <c r="F2267" i="16"/>
  <c r="E645" i="16"/>
  <c r="J1184" i="16"/>
  <c r="I1184" i="16"/>
  <c r="I2267" i="16"/>
  <c r="H2307" i="16"/>
  <c r="D2326" i="16"/>
  <c r="F2354" i="16"/>
  <c r="G2358" i="16"/>
  <c r="J2374" i="16"/>
  <c r="E2362" i="16"/>
  <c r="E2259" i="16"/>
  <c r="H49" i="16"/>
  <c r="G553" i="16"/>
  <c r="I605" i="16"/>
  <c r="H613" i="16"/>
  <c r="F664" i="16"/>
  <c r="D1180" i="16"/>
  <c r="G1271" i="16"/>
  <c r="D1275" i="16"/>
  <c r="D1287" i="16"/>
  <c r="H1800" i="16"/>
  <c r="H2291" i="16"/>
  <c r="H2362" i="16"/>
  <c r="H973" i="16"/>
  <c r="I981" i="16"/>
  <c r="I417" i="16"/>
  <c r="H1778" i="16"/>
  <c r="I1239" i="16"/>
  <c r="G2020" i="16"/>
  <c r="H1156" i="16"/>
  <c r="J569" i="16"/>
  <c r="F417" i="16"/>
  <c r="F541" i="16"/>
  <c r="E545" i="16"/>
  <c r="G977" i="16"/>
  <c r="G1263" i="16"/>
  <c r="J1267" i="16"/>
  <c r="G1299" i="16"/>
  <c r="F1375" i="16"/>
  <c r="G565" i="16"/>
  <c r="G353" i="16"/>
  <c r="I561" i="16"/>
  <c r="E660" i="16"/>
  <c r="I1160" i="16"/>
  <c r="F1239" i="16"/>
  <c r="E1351" i="16"/>
  <c r="F1980" i="16"/>
  <c r="D2236" i="16"/>
  <c r="D1363" i="16"/>
  <c r="E1709" i="16"/>
  <c r="G1303" i="16"/>
  <c r="E2243" i="16"/>
  <c r="J2299" i="16"/>
  <c r="F1572" i="16"/>
  <c r="E2000" i="16"/>
  <c r="G2394" i="16"/>
  <c r="I2020" i="16"/>
  <c r="I1343" i="16"/>
  <c r="I1259" i="16"/>
  <c r="H1359" i="16"/>
  <c r="H1331" i="16"/>
  <c r="I1319" i="16"/>
  <c r="G1319" i="16"/>
  <c r="E2263" i="16"/>
  <c r="I1196" i="16"/>
  <c r="I2366" i="16"/>
  <c r="F605" i="16"/>
  <c r="F1339" i="16"/>
  <c r="J493" i="16"/>
  <c r="H2386" i="16"/>
  <c r="J969" i="16"/>
  <c r="H2382" i="16"/>
  <c r="J1307" i="16"/>
  <c r="F1303" i="16"/>
  <c r="J2275" i="16"/>
  <c r="H1646" i="16"/>
  <c r="D493" i="16"/>
  <c r="G1164" i="16"/>
  <c r="I1307" i="16"/>
  <c r="G1168" i="16"/>
  <c r="E1291" i="16"/>
  <c r="J1295" i="16"/>
  <c r="D2366" i="16"/>
  <c r="H1216" i="16"/>
  <c r="G1232" i="16"/>
  <c r="F1677" i="16"/>
  <c r="J433" i="16"/>
  <c r="H433" i="16"/>
  <c r="J453" i="16"/>
  <c r="G453" i="16"/>
  <c r="I441" i="16"/>
  <c r="I2159" i="16"/>
  <c r="D2315" i="16"/>
  <c r="F2287" i="16"/>
  <c r="G1564" i="16"/>
  <c r="F1580" i="16"/>
  <c r="D281" i="16"/>
  <c r="H297" i="16"/>
  <c r="E317" i="16"/>
  <c r="J333" i="16"/>
  <c r="D413" i="16"/>
  <c r="H413" i="16"/>
  <c r="I1204" i="16"/>
  <c r="H2422" i="16"/>
  <c r="I1172" i="16"/>
  <c r="H1556" i="16"/>
  <c r="J613" i="16"/>
  <c r="G664" i="16"/>
  <c r="I1271" i="16"/>
  <c r="E1800" i="16"/>
  <c r="H2259" i="16"/>
  <c r="J561" i="16"/>
  <c r="F2303" i="16"/>
  <c r="H417" i="16"/>
  <c r="G537" i="16"/>
  <c r="J545" i="16"/>
  <c r="D973" i="16"/>
  <c r="F981" i="16"/>
  <c r="D1267" i="16"/>
  <c r="E1279" i="16"/>
  <c r="E1375" i="16"/>
  <c r="J1347" i="16"/>
  <c r="E2230" i="16"/>
  <c r="I353" i="16"/>
  <c r="F561" i="16"/>
  <c r="J660" i="16"/>
  <c r="E1160" i="16"/>
  <c r="F1311" i="16"/>
  <c r="G1351" i="16"/>
  <c r="I1984" i="16"/>
  <c r="I2236" i="16"/>
  <c r="H493" i="16"/>
  <c r="H2239" i="16"/>
  <c r="E1164" i="16"/>
  <c r="F1291" i="16"/>
  <c r="G1295" i="16"/>
  <c r="I1216" i="16"/>
  <c r="D1216" i="16"/>
  <c r="H1224" i="16"/>
  <c r="D1224" i="16"/>
  <c r="F1232" i="16"/>
  <c r="J1243" i="16"/>
  <c r="G1568" i="16"/>
  <c r="E433" i="16"/>
  <c r="I453" i="16"/>
  <c r="D1568" i="16"/>
  <c r="F1568" i="16"/>
  <c r="G1677" i="16"/>
  <c r="G2143" i="16"/>
  <c r="F2406" i="16"/>
  <c r="J317" i="16"/>
  <c r="J441" i="16"/>
  <c r="J557" i="16"/>
  <c r="H557" i="16"/>
  <c r="H2120" i="16"/>
  <c r="D2498" i="16"/>
  <c r="H969" i="16"/>
  <c r="E2322" i="16"/>
  <c r="I2287" i="16"/>
  <c r="G2295" i="16"/>
  <c r="J2338" i="16"/>
  <c r="F1552" i="16"/>
  <c r="I1560" i="16"/>
  <c r="I1564" i="16"/>
  <c r="D1580" i="16"/>
  <c r="H2342" i="16"/>
  <c r="I1164" i="16"/>
  <c r="G2008" i="16"/>
  <c r="G2422" i="16"/>
  <c r="G1291" i="16"/>
  <c r="E2366" i="16"/>
  <c r="D1108" i="16"/>
  <c r="F1216" i="16"/>
  <c r="E1224" i="16"/>
  <c r="I1232" i="16"/>
  <c r="J1232" i="16"/>
  <c r="J1247" i="16"/>
  <c r="D2128" i="16"/>
  <c r="I433" i="16"/>
  <c r="H1568" i="16"/>
  <c r="J2418" i="16"/>
  <c r="G321" i="16"/>
  <c r="D557" i="16"/>
  <c r="J2124" i="16"/>
  <c r="F2498" i="16"/>
  <c r="H1705" i="16"/>
  <c r="D965" i="16"/>
  <c r="F969" i="16"/>
  <c r="I2315" i="16"/>
  <c r="H2322" i="16"/>
  <c r="J2287" i="16"/>
  <c r="E2338" i="16"/>
  <c r="G2374" i="16"/>
  <c r="G1552" i="16"/>
  <c r="E1560" i="16"/>
  <c r="E2410" i="16"/>
  <c r="I2418" i="16"/>
  <c r="E281" i="16"/>
  <c r="I301" i="16"/>
  <c r="J329" i="16"/>
  <c r="I333" i="16"/>
  <c r="J425" i="16"/>
  <c r="I2128" i="16"/>
  <c r="I2422" i="16"/>
  <c r="G1172" i="16"/>
  <c r="D1556" i="16"/>
  <c r="H1271" i="16"/>
  <c r="D605" i="16"/>
  <c r="E637" i="16"/>
  <c r="H2358" i="16"/>
  <c r="H2267" i="16"/>
  <c r="D2311" i="16"/>
  <c r="H537" i="16"/>
  <c r="G1184" i="16"/>
  <c r="F2283" i="16"/>
  <c r="G2307" i="16"/>
  <c r="E2354" i="16"/>
  <c r="I2358" i="16"/>
  <c r="H2374" i="16"/>
  <c r="J1800" i="16"/>
  <c r="J49" i="16"/>
  <c r="E501" i="16"/>
  <c r="E605" i="16"/>
  <c r="D613" i="16"/>
  <c r="J653" i="16"/>
  <c r="I664" i="16"/>
  <c r="G1180" i="16"/>
  <c r="J1275" i="16"/>
  <c r="J1287" i="16"/>
  <c r="G1788" i="16"/>
  <c r="D2291" i="16"/>
  <c r="E2311" i="16"/>
  <c r="D2362" i="16"/>
  <c r="D2414" i="16"/>
  <c r="F1371" i="16"/>
  <c r="G541" i="16"/>
  <c r="F973" i="16"/>
  <c r="H977" i="16"/>
  <c r="I1263" i="16"/>
  <c r="F1267" i="16"/>
  <c r="I1299" i="16"/>
  <c r="D1371" i="16"/>
  <c r="D1375" i="16"/>
  <c r="E353" i="16"/>
  <c r="F565" i="16"/>
  <c r="F660" i="16"/>
  <c r="F1160" i="16"/>
  <c r="J1239" i="16"/>
  <c r="J1311" i="16"/>
  <c r="J1984" i="16"/>
  <c r="I2012" i="16"/>
  <c r="J2295" i="16"/>
  <c r="F2315" i="16"/>
  <c r="J393" i="16"/>
  <c r="J2243" i="16"/>
  <c r="I2398" i="16"/>
  <c r="G2024" i="16"/>
  <c r="D1208" i="16"/>
  <c r="G1359" i="16"/>
  <c r="E1327" i="16"/>
  <c r="E1343" i="16"/>
  <c r="I1247" i="16"/>
  <c r="H1781" i="16"/>
  <c r="D1255" i="16"/>
  <c r="E1319" i="16"/>
  <c r="G1646" i="16"/>
  <c r="D989" i="16"/>
  <c r="E2275" i="16"/>
  <c r="G1196" i="16"/>
  <c r="F1168" i="16"/>
  <c r="H2370" i="16"/>
  <c r="J1580" i="16"/>
  <c r="H1580" i="16"/>
  <c r="E1232" i="16"/>
  <c r="I401" i="16"/>
  <c r="E493" i="16"/>
  <c r="G497" i="16"/>
  <c r="E621" i="16"/>
  <c r="I961" i="16"/>
  <c r="F1108" i="16"/>
  <c r="G2496" i="16"/>
  <c r="E2496" i="16"/>
  <c r="I2492" i="16"/>
  <c r="E2492" i="16"/>
  <c r="G2492" i="16"/>
  <c r="J2428" i="16"/>
  <c r="D2428" i="16"/>
  <c r="I2428" i="16"/>
  <c r="H2428" i="16"/>
  <c r="D2388" i="16"/>
  <c r="E2388" i="16"/>
  <c r="I2388" i="16"/>
  <c r="D2384" i="16"/>
  <c r="G2384" i="16"/>
  <c r="H2380" i="16"/>
  <c r="E2380" i="16"/>
  <c r="H2376" i="16"/>
  <c r="E2376" i="16"/>
  <c r="G2372" i="16"/>
  <c r="I2372" i="16"/>
  <c r="F2372" i="16"/>
  <c r="D2317" i="16"/>
  <c r="H2317" i="16"/>
  <c r="J2317" i="16"/>
  <c r="E2305" i="16"/>
  <c r="F2305" i="16"/>
  <c r="H2305" i="16"/>
  <c r="G2305" i="16"/>
  <c r="I2305" i="16"/>
  <c r="J2297" i="16"/>
  <c r="E2297" i="16"/>
  <c r="G2297" i="16"/>
  <c r="H2297" i="16"/>
  <c r="F2297" i="16"/>
  <c r="E2293" i="16"/>
  <c r="H2293" i="16"/>
  <c r="F2293" i="16"/>
  <c r="I2289" i="16"/>
  <c r="D2289" i="16"/>
  <c r="J2289" i="16"/>
  <c r="E2285" i="16"/>
  <c r="D2285" i="16"/>
  <c r="F2281" i="16"/>
  <c r="E2281" i="16"/>
  <c r="J2281" i="16"/>
  <c r="E2277" i="16"/>
  <c r="D2277" i="16"/>
  <c r="J2273" i="16"/>
  <c r="E2273" i="16"/>
  <c r="F2269" i="16"/>
  <c r="J2269" i="16"/>
  <c r="H2269" i="16"/>
  <c r="I2269" i="16"/>
  <c r="D2269" i="16"/>
  <c r="I2261" i="16"/>
  <c r="H2261" i="16"/>
  <c r="F2261" i="16"/>
  <c r="G2249" i="16"/>
  <c r="H2249" i="16"/>
  <c r="I2249" i="16"/>
  <c r="I2241" i="16"/>
  <c r="G2241" i="16"/>
  <c r="D2241" i="16"/>
  <c r="F2228" i="16"/>
  <c r="D2228" i="16"/>
  <c r="H2228" i="16"/>
  <c r="J2224" i="16"/>
  <c r="I2224" i="16"/>
  <c r="E2224" i="16"/>
  <c r="D2224" i="16"/>
  <c r="I2220" i="16"/>
  <c r="F2220" i="16"/>
  <c r="I2216" i="16"/>
  <c r="J2216" i="16"/>
  <c r="G2216" i="16"/>
  <c r="F2208" i="16"/>
  <c r="G2208" i="16"/>
  <c r="H2208" i="16"/>
  <c r="I2208" i="16"/>
  <c r="J2208" i="16"/>
  <c r="F2205" i="16"/>
  <c r="J2205" i="16"/>
  <c r="G2205" i="16"/>
  <c r="F2197" i="16"/>
  <c r="J2197" i="16"/>
  <c r="I2197" i="16"/>
  <c r="D2197" i="16"/>
  <c r="H2193" i="16"/>
  <c r="J2193" i="16"/>
  <c r="I2193" i="16"/>
  <c r="I2185" i="16"/>
  <c r="J2185" i="16"/>
  <c r="G2185" i="16"/>
  <c r="D2185" i="16"/>
  <c r="E2185" i="16"/>
  <c r="G2181" i="16"/>
  <c r="H2181" i="16"/>
  <c r="D2181" i="16"/>
  <c r="F2181" i="16"/>
  <c r="J2181" i="16"/>
  <c r="H2177" i="16"/>
  <c r="D2177" i="16"/>
  <c r="I2177" i="16"/>
  <c r="G2169" i="16"/>
  <c r="E2169" i="16"/>
  <c r="D2169" i="16"/>
  <c r="F2169" i="16"/>
  <c r="G2165" i="16"/>
  <c r="I2165" i="16"/>
  <c r="D2165" i="16"/>
  <c r="J2165" i="16"/>
  <c r="G2161" i="16"/>
  <c r="D2161" i="16"/>
  <c r="I2161" i="16"/>
  <c r="H2161" i="16"/>
  <c r="I2157" i="16"/>
  <c r="H2157" i="16"/>
  <c r="E2157" i="16"/>
  <c r="G2157" i="16"/>
  <c r="E2153" i="16"/>
  <c r="G2153" i="16"/>
  <c r="F2153" i="16"/>
  <c r="I2149" i="16"/>
  <c r="D2149" i="16"/>
  <c r="E2149" i="16"/>
  <c r="F2145" i="16"/>
  <c r="J2145" i="16"/>
  <c r="G2145" i="16"/>
  <c r="E2141" i="16"/>
  <c r="H2141" i="16"/>
  <c r="G2141" i="16"/>
  <c r="H2137" i="16"/>
  <c r="G2137" i="16"/>
  <c r="F2137" i="16"/>
  <c r="E2038" i="16"/>
  <c r="J2038" i="16"/>
  <c r="D2038" i="16"/>
  <c r="D2034" i="16"/>
  <c r="H2034" i="16"/>
  <c r="J2034" i="16"/>
  <c r="D2026" i="16"/>
  <c r="J2026" i="16"/>
  <c r="D2022" i="16"/>
  <c r="J2022" i="16"/>
  <c r="E2006" i="16"/>
  <c r="F2006" i="16"/>
  <c r="H2006" i="16"/>
  <c r="I2002" i="16"/>
  <c r="J2002" i="16"/>
  <c r="H2002" i="16"/>
  <c r="I1998" i="16"/>
  <c r="H1998" i="16"/>
  <c r="E1998" i="16"/>
  <c r="J1994" i="16"/>
  <c r="H1994" i="16"/>
  <c r="E1994" i="16"/>
  <c r="H1990" i="16"/>
  <c r="F1990" i="16"/>
  <c r="D1990" i="16"/>
  <c r="G1990" i="16"/>
  <c r="E1990" i="16"/>
  <c r="G1982" i="16"/>
  <c r="H1982" i="16"/>
  <c r="J1982" i="16"/>
  <c r="J1798" i="16"/>
  <c r="F1798" i="16"/>
  <c r="I1798" i="16"/>
  <c r="G1794" i="16"/>
  <c r="I1794" i="16"/>
  <c r="H1794" i="16"/>
  <c r="D1772" i="16"/>
  <c r="E1772" i="16"/>
  <c r="G1764" i="16"/>
  <c r="H1764" i="16"/>
  <c r="J1760" i="16"/>
  <c r="G1760" i="16"/>
  <c r="G1756" i="16"/>
  <c r="F1756" i="16"/>
  <c r="I1756" i="16"/>
  <c r="J1756" i="16"/>
  <c r="E1756" i="16"/>
  <c r="H1756" i="16"/>
  <c r="G1752" i="16"/>
  <c r="E1752" i="16"/>
  <c r="I1752" i="16"/>
  <c r="H1752" i="16"/>
  <c r="D1752" i="16"/>
  <c r="D1748" i="16"/>
  <c r="J1748" i="16"/>
  <c r="E1748" i="16"/>
  <c r="J1744" i="16"/>
  <c r="I1744" i="16"/>
  <c r="F1744" i="16"/>
  <c r="D1735" i="16"/>
  <c r="I1735" i="16"/>
  <c r="F1735" i="16"/>
  <c r="F1731" i="16"/>
  <c r="E1731" i="16"/>
  <c r="H1727" i="16"/>
  <c r="D1727" i="16"/>
  <c r="H1723" i="16"/>
  <c r="J1723" i="16"/>
  <c r="E1715" i="16"/>
  <c r="I1715" i="16"/>
  <c r="G1715" i="16"/>
  <c r="I1711" i="16"/>
  <c r="J1711" i="16"/>
  <c r="G1711" i="16"/>
  <c r="E1711" i="16"/>
  <c r="J1703" i="16"/>
  <c r="E1703" i="16"/>
  <c r="D1679" i="16"/>
  <c r="E1679" i="16"/>
  <c r="D1644" i="16"/>
  <c r="G1644" i="16"/>
  <c r="I1640" i="16"/>
  <c r="J1640" i="16"/>
  <c r="D2281" i="16"/>
  <c r="D2469" i="16"/>
  <c r="G2469" i="16"/>
  <c r="G2457" i="16"/>
  <c r="J2457" i="16"/>
  <c r="H2453" i="16"/>
  <c r="F2453" i="16"/>
  <c r="I2453" i="16"/>
  <c r="D2453" i="16"/>
  <c r="E2314" i="16"/>
  <c r="J2314" i="16"/>
  <c r="F2314" i="16"/>
  <c r="D2314" i="16"/>
  <c r="J2051" i="16"/>
  <c r="F2051" i="16"/>
  <c r="I1891" i="16"/>
  <c r="E1891" i="16"/>
  <c r="E1823" i="16"/>
  <c r="H1823" i="16"/>
  <c r="J1823" i="16"/>
  <c r="I1819" i="16"/>
  <c r="H1819" i="16"/>
  <c r="D1819" i="16"/>
  <c r="G1507" i="16"/>
  <c r="H1507" i="16"/>
  <c r="E1456" i="16"/>
  <c r="H1456" i="16"/>
  <c r="H1442" i="16"/>
  <c r="G1442" i="16"/>
  <c r="F1438" i="16"/>
  <c r="I1438" i="16"/>
  <c r="J1067" i="16"/>
  <c r="E1067" i="16"/>
  <c r="J1056" i="16"/>
  <c r="H1056" i="16"/>
  <c r="G1048" i="16"/>
  <c r="I1048" i="16"/>
  <c r="H1048" i="16"/>
  <c r="D1048" i="16"/>
  <c r="E1048" i="16"/>
  <c r="F1016" i="16"/>
  <c r="E1016" i="16"/>
  <c r="J1016" i="16"/>
  <c r="I960" i="16"/>
  <c r="D960" i="16"/>
  <c r="G960" i="16"/>
  <c r="F960" i="16"/>
  <c r="D956" i="16"/>
  <c r="J956" i="16"/>
  <c r="F952" i="16"/>
  <c r="E952" i="16"/>
  <c r="D952" i="16"/>
  <c r="H944" i="16"/>
  <c r="J944" i="16"/>
  <c r="I944" i="16"/>
  <c r="J928" i="16"/>
  <c r="G928" i="16"/>
  <c r="E928" i="16"/>
  <c r="F928" i="16"/>
  <c r="I928" i="16"/>
  <c r="I924" i="16"/>
  <c r="H924" i="16"/>
  <c r="H920" i="16"/>
  <c r="E920" i="16"/>
  <c r="F920" i="16"/>
  <c r="G920" i="16"/>
  <c r="E916" i="16"/>
  <c r="I916" i="16"/>
  <c r="F916" i="16"/>
  <c r="H916" i="16"/>
  <c r="J916" i="16"/>
  <c r="H912" i="16"/>
  <c r="F912" i="16"/>
  <c r="H682" i="16"/>
  <c r="G682" i="16"/>
  <c r="F682" i="16"/>
  <c r="I682" i="16"/>
  <c r="E678" i="16"/>
  <c r="D678" i="16"/>
  <c r="F584" i="16"/>
  <c r="D584" i="16"/>
  <c r="H584" i="16"/>
  <c r="G584" i="16"/>
  <c r="J572" i="16"/>
  <c r="I572" i="16"/>
  <c r="H572" i="16"/>
  <c r="D572" i="16"/>
  <c r="J492" i="16"/>
  <c r="F492" i="16"/>
  <c r="E492" i="16"/>
  <c r="H484" i="16"/>
  <c r="I484" i="16"/>
  <c r="F484" i="16"/>
  <c r="J2453" i="16"/>
  <c r="I2461" i="16"/>
  <c r="J2485" i="16"/>
  <c r="D1582" i="16"/>
  <c r="E1582" i="16"/>
  <c r="J1578" i="16"/>
  <c r="I1578" i="16"/>
  <c r="H1578" i="16"/>
  <c r="G1558" i="16"/>
  <c r="H1558" i="16"/>
  <c r="F1558" i="16"/>
  <c r="D1285" i="16"/>
  <c r="F1285" i="16"/>
  <c r="G1234" i="16"/>
  <c r="D1234" i="16"/>
  <c r="F1234" i="16"/>
  <c r="J1230" i="16"/>
  <c r="D1230" i="16"/>
  <c r="H1226" i="16"/>
  <c r="F1226" i="16"/>
  <c r="H1154" i="16"/>
  <c r="G1154" i="16"/>
  <c r="E1110" i="16"/>
  <c r="F1110" i="16"/>
  <c r="I991" i="16"/>
  <c r="J991" i="16"/>
  <c r="H991" i="16"/>
  <c r="I987" i="16"/>
  <c r="E987" i="16"/>
  <c r="I535" i="16"/>
  <c r="D535" i="16"/>
  <c r="I527" i="16"/>
  <c r="D527" i="16"/>
  <c r="I515" i="16"/>
  <c r="G515" i="16"/>
  <c r="G459" i="16"/>
  <c r="E459" i="16"/>
  <c r="J459" i="16"/>
  <c r="F455" i="16"/>
  <c r="H455" i="16"/>
  <c r="J455" i="16"/>
  <c r="D455" i="16"/>
  <c r="E435" i="16"/>
  <c r="G435" i="16"/>
  <c r="H435" i="16"/>
  <c r="I435" i="16"/>
  <c r="F435" i="16"/>
  <c r="E1170" i="16"/>
  <c r="J1186" i="16"/>
  <c r="J1365" i="16"/>
  <c r="G1285" i="16"/>
  <c r="E595" i="16"/>
  <c r="D627" i="16"/>
  <c r="F603" i="16"/>
  <c r="G627" i="16"/>
  <c r="D670" i="16"/>
  <c r="G1166" i="16"/>
  <c r="J1190" i="16"/>
  <c r="H599" i="16"/>
  <c r="I499" i="16"/>
  <c r="H515" i="16"/>
  <c r="D523" i="16"/>
  <c r="F563" i="16"/>
  <c r="J1218" i="16"/>
  <c r="E455" i="16"/>
  <c r="E535" i="16"/>
  <c r="J535" i="16"/>
  <c r="G987" i="16"/>
  <c r="H1110" i="16"/>
  <c r="G1206" i="16"/>
  <c r="F1166" i="16"/>
  <c r="J1226" i="16"/>
  <c r="E1578" i="16"/>
  <c r="D435" i="16"/>
  <c r="F2105" i="16"/>
  <c r="D2105" i="16"/>
  <c r="I1973" i="16"/>
  <c r="F1973" i="16"/>
  <c r="H1805" i="16"/>
  <c r="I1805" i="16"/>
  <c r="E926" i="16"/>
  <c r="G926" i="16"/>
  <c r="H894" i="16"/>
  <c r="I894" i="16"/>
  <c r="H720" i="16"/>
  <c r="D720" i="16"/>
  <c r="E602" i="16"/>
  <c r="G602" i="16"/>
  <c r="D2424" i="16"/>
  <c r="H2424" i="16"/>
  <c r="I2424" i="16"/>
  <c r="G2420" i="16"/>
  <c r="F2420" i="16"/>
  <c r="D2420" i="16"/>
  <c r="I2420" i="16"/>
  <c r="E2420" i="16"/>
  <c r="J2420" i="16"/>
  <c r="G2416" i="16"/>
  <c r="D2416" i="16"/>
  <c r="J2416" i="16"/>
  <c r="H2416" i="16"/>
  <c r="I2416" i="16"/>
  <c r="F2416" i="16"/>
  <c r="E2412" i="16"/>
  <c r="F2412" i="16"/>
  <c r="F2404" i="16"/>
  <c r="H2404" i="16"/>
  <c r="I2404" i="16"/>
  <c r="D2404" i="16"/>
  <c r="G2404" i="16"/>
  <c r="D2400" i="16"/>
  <c r="E2400" i="16"/>
  <c r="I2400" i="16"/>
  <c r="F2400" i="16"/>
  <c r="J2400" i="16"/>
  <c r="E2396" i="16"/>
  <c r="G2396" i="16"/>
  <c r="D2396" i="16"/>
  <c r="J2396" i="16"/>
  <c r="I2396" i="16"/>
  <c r="H2396" i="16"/>
  <c r="H2368" i="16"/>
  <c r="G2368" i="16"/>
  <c r="D2368" i="16"/>
  <c r="I2368" i="16"/>
  <c r="E2368" i="16"/>
  <c r="J2368" i="16"/>
  <c r="E2364" i="16"/>
  <c r="D2364" i="16"/>
  <c r="I2364" i="16"/>
  <c r="I2360" i="16"/>
  <c r="F2360" i="16"/>
  <c r="H2360" i="16"/>
  <c r="G2360" i="16"/>
  <c r="H2356" i="16"/>
  <c r="G2356" i="16"/>
  <c r="D2356" i="16"/>
  <c r="I2356" i="16"/>
  <c r="J2356" i="16"/>
  <c r="F2356" i="16"/>
  <c r="H2352" i="16"/>
  <c r="D2352" i="16"/>
  <c r="I2352" i="16"/>
  <c r="G2352" i="16"/>
  <c r="J2352" i="16"/>
  <c r="F2352" i="16"/>
  <c r="I2348" i="16"/>
  <c r="G2348" i="16"/>
  <c r="J2344" i="16"/>
  <c r="D2344" i="16"/>
  <c r="E2344" i="16"/>
  <c r="F2344" i="16"/>
  <c r="H2344" i="16"/>
  <c r="I2344" i="16"/>
  <c r="G2340" i="16"/>
  <c r="I2340" i="16"/>
  <c r="D2340" i="16"/>
  <c r="J2340" i="16"/>
  <c r="H2340" i="16"/>
  <c r="E2340" i="16"/>
  <c r="F2336" i="16"/>
  <c r="I2336" i="16"/>
  <c r="D2336" i="16"/>
  <c r="H2336" i="16"/>
  <c r="J2336" i="16"/>
  <c r="E2336" i="16"/>
  <c r="J2332" i="16"/>
  <c r="D2332" i="16"/>
  <c r="F2332" i="16"/>
  <c r="J2324" i="16"/>
  <c r="G2324" i="16"/>
  <c r="E2324" i="16"/>
  <c r="F2324" i="16"/>
  <c r="I2324" i="16"/>
  <c r="D2324" i="16"/>
  <c r="D2222" i="16"/>
  <c r="G2222" i="16"/>
  <c r="H2222" i="16"/>
  <c r="I2222" i="16"/>
  <c r="E2222" i="16"/>
  <c r="J2222" i="16"/>
  <c r="F2222" i="16"/>
  <c r="I2218" i="16"/>
  <c r="H2218" i="16"/>
  <c r="J2218" i="16"/>
  <c r="F2218" i="16"/>
  <c r="G2218" i="16"/>
  <c r="D2214" i="16"/>
  <c r="H2214" i="16"/>
  <c r="F2214" i="16"/>
  <c r="E2214" i="16"/>
  <c r="D2210" i="16"/>
  <c r="H2210" i="16"/>
  <c r="J2210" i="16"/>
  <c r="I2210" i="16"/>
  <c r="F2210" i="16"/>
  <c r="E2210" i="16"/>
  <c r="G2210" i="16"/>
  <c r="D2203" i="16"/>
  <c r="G2203" i="16"/>
  <c r="F2203" i="16"/>
  <c r="D2199" i="16"/>
  <c r="E2199" i="16"/>
  <c r="G2199" i="16"/>
  <c r="I2199" i="16"/>
  <c r="H2199" i="16"/>
  <c r="G2195" i="16"/>
  <c r="H2195" i="16"/>
  <c r="I2195" i="16"/>
  <c r="F2195" i="16"/>
  <c r="D2191" i="16"/>
  <c r="H2191" i="16"/>
  <c r="I2191" i="16"/>
  <c r="F2191" i="16"/>
  <c r="E2191" i="16"/>
  <c r="G2191" i="16"/>
  <c r="H2187" i="16"/>
  <c r="J2187" i="16"/>
  <c r="I2187" i="16"/>
  <c r="F2187" i="16"/>
  <c r="I2183" i="16"/>
  <c r="J2183" i="16"/>
  <c r="F2183" i="16"/>
  <c r="G2183" i="16"/>
  <c r="E2183" i="16"/>
  <c r="H2183" i="16"/>
  <c r="F2179" i="16"/>
  <c r="E2179" i="16"/>
  <c r="G2179" i="16"/>
  <c r="H2179" i="16"/>
  <c r="D2179" i="16"/>
  <c r="I2175" i="16"/>
  <c r="E2175" i="16"/>
  <c r="F2175" i="16"/>
  <c r="D2175" i="16"/>
  <c r="G2175" i="16"/>
  <c r="J2175" i="16"/>
  <c r="D2171" i="16"/>
  <c r="I2171" i="16"/>
  <c r="J2171" i="16"/>
  <c r="H2171" i="16"/>
  <c r="F2171" i="16"/>
  <c r="I2167" i="16"/>
  <c r="H2167" i="16"/>
  <c r="E2167" i="16"/>
  <c r="G2167" i="16"/>
  <c r="J2167" i="16"/>
  <c r="H2163" i="16"/>
  <c r="I2163" i="16"/>
  <c r="F2163" i="16"/>
  <c r="D2163" i="16"/>
  <c r="J2163" i="16"/>
  <c r="H2159" i="16"/>
  <c r="D2159" i="16"/>
  <c r="G2159" i="16"/>
  <c r="I2155" i="16"/>
  <c r="G2155" i="16"/>
  <c r="F2155" i="16"/>
  <c r="D2155" i="16"/>
  <c r="I2151" i="16"/>
  <c r="D2151" i="16"/>
  <c r="E2151" i="16"/>
  <c r="J2151" i="16"/>
  <c r="H2151" i="16"/>
  <c r="F2151" i="16"/>
  <c r="E2147" i="16"/>
  <c r="G2147" i="16"/>
  <c r="H2147" i="16"/>
  <c r="F2147" i="16"/>
  <c r="I2147" i="16"/>
  <c r="D2143" i="16"/>
  <c r="E2143" i="16"/>
  <c r="H2143" i="16"/>
  <c r="J2143" i="16"/>
  <c r="H2139" i="16"/>
  <c r="D2139" i="16"/>
  <c r="E2139" i="16"/>
  <c r="F2139" i="16"/>
  <c r="J2139" i="16"/>
  <c r="G2139" i="16"/>
  <c r="G2018" i="16"/>
  <c r="I2018" i="16"/>
  <c r="J2018" i="16"/>
  <c r="E2018" i="16"/>
  <c r="H2018" i="16"/>
  <c r="D2018" i="16"/>
  <c r="F2018" i="16"/>
  <c r="E1951" i="16"/>
  <c r="D1951" i="16"/>
  <c r="G1951" i="16"/>
  <c r="H1947" i="16"/>
  <c r="E1947" i="16"/>
  <c r="D1943" i="16"/>
  <c r="J1943" i="16"/>
  <c r="H1939" i="16"/>
  <c r="F1939" i="16"/>
  <c r="F1935" i="16"/>
  <c r="D1935" i="16"/>
  <c r="D1919" i="16"/>
  <c r="J1919" i="16"/>
  <c r="H1919" i="16"/>
  <c r="H1899" i="16"/>
  <c r="I1899" i="16"/>
  <c r="J1899" i="16"/>
  <c r="G1899" i="16"/>
  <c r="E1899" i="16"/>
  <c r="D1895" i="16"/>
  <c r="G1895" i="16"/>
  <c r="H1895" i="16"/>
  <c r="E1895" i="16"/>
  <c r="F1895" i="16"/>
  <c r="J1895" i="16"/>
  <c r="H1891" i="16"/>
  <c r="D1891" i="16"/>
  <c r="G1891" i="16"/>
  <c r="F1891" i="16"/>
  <c r="J1891" i="16"/>
  <c r="F1887" i="16"/>
  <c r="D1887" i="16"/>
  <c r="H1887" i="16"/>
  <c r="J1887" i="16"/>
  <c r="I1887" i="16"/>
  <c r="G1887" i="16"/>
  <c r="D1883" i="16"/>
  <c r="H1883" i="16"/>
  <c r="G1883" i="16"/>
  <c r="E1883" i="16"/>
  <c r="F1883" i="16"/>
  <c r="I1883" i="16"/>
  <c r="I1879" i="16"/>
  <c r="D1879" i="16"/>
  <c r="J1879" i="16"/>
  <c r="G1879" i="16"/>
  <c r="E1879" i="16"/>
  <c r="D1875" i="16"/>
  <c r="E1875" i="16"/>
  <c r="F1875" i="16"/>
  <c r="I1875" i="16"/>
  <c r="J1875" i="16"/>
  <c r="H1875" i="16"/>
  <c r="F1871" i="16"/>
  <c r="D1871" i="16"/>
  <c r="H1871" i="16"/>
  <c r="G1871" i="16"/>
  <c r="E1871" i="16"/>
  <c r="E1867" i="16"/>
  <c r="F1867" i="16"/>
  <c r="D1867" i="16"/>
  <c r="J1867" i="16"/>
  <c r="I1867" i="16"/>
  <c r="G1867" i="16"/>
  <c r="J1863" i="16"/>
  <c r="D1863" i="16"/>
  <c r="H1863" i="16"/>
  <c r="F1863" i="16"/>
  <c r="I1863" i="16"/>
  <c r="E1863" i="16"/>
  <c r="E1859" i="16"/>
  <c r="J1859" i="16"/>
  <c r="D1859" i="16"/>
  <c r="G1859" i="16"/>
  <c r="H1859" i="16"/>
  <c r="I1859" i="16"/>
  <c r="D1855" i="16"/>
  <c r="F1855" i="16"/>
  <c r="J1855" i="16"/>
  <c r="G1855" i="16"/>
  <c r="I1855" i="16"/>
  <c r="G1847" i="16"/>
  <c r="E1847" i="16"/>
  <c r="F1843" i="16"/>
  <c r="J1843" i="16"/>
  <c r="I1843" i="16"/>
  <c r="H1843" i="16"/>
  <c r="D1843" i="16"/>
  <c r="E1843" i="16"/>
  <c r="H1839" i="16"/>
  <c r="D1839" i="16"/>
  <c r="F1839" i="16"/>
  <c r="J1839" i="16"/>
  <c r="G1839" i="16"/>
  <c r="E1835" i="16"/>
  <c r="I1835" i="16"/>
  <c r="J1835" i="16"/>
  <c r="D1835" i="16"/>
  <c r="G1835" i="16"/>
  <c r="E1770" i="16"/>
  <c r="H1770" i="16"/>
  <c r="I1770" i="16"/>
  <c r="D1770" i="16"/>
  <c r="F1770" i="16"/>
  <c r="J1770" i="16"/>
  <c r="G1770" i="16"/>
  <c r="D1766" i="16"/>
  <c r="E1766" i="16"/>
  <c r="G1766" i="16"/>
  <c r="F1766" i="16"/>
  <c r="I1766" i="16"/>
  <c r="D1762" i="16"/>
  <c r="E1762" i="16"/>
  <c r="I1762" i="16"/>
  <c r="F1762" i="16"/>
  <c r="H1762" i="16"/>
  <c r="G1762" i="16"/>
  <c r="E1758" i="16"/>
  <c r="G1758" i="16"/>
  <c r="H1758" i="16"/>
  <c r="F1758" i="16"/>
  <c r="I1758" i="16"/>
  <c r="I1754" i="16"/>
  <c r="G1754" i="16"/>
  <c r="H1754" i="16"/>
  <c r="J1754" i="16"/>
  <c r="E1754" i="16"/>
  <c r="F1754" i="16"/>
  <c r="D1754" i="16"/>
  <c r="F1750" i="16"/>
  <c r="G1750" i="16"/>
  <c r="J1750" i="16"/>
  <c r="D1750" i="16"/>
  <c r="E1750" i="16"/>
  <c r="H1750" i="16"/>
  <c r="D1746" i="16"/>
  <c r="J1746" i="16"/>
  <c r="F1746" i="16"/>
  <c r="E1746" i="16"/>
  <c r="G1746" i="16"/>
  <c r="H1746" i="16"/>
  <c r="D1742" i="16"/>
  <c r="F1742" i="16"/>
  <c r="E1742" i="16"/>
  <c r="H1742" i="16"/>
  <c r="J1742" i="16"/>
  <c r="G1742" i="16"/>
  <c r="J1739" i="16"/>
  <c r="I1739" i="16"/>
  <c r="G1739" i="16"/>
  <c r="D1739" i="16"/>
  <c r="H1739" i="16"/>
  <c r="E1739" i="16"/>
  <c r="F1739" i="16"/>
  <c r="I1733" i="16"/>
  <c r="J1733" i="16"/>
  <c r="G1733" i="16"/>
  <c r="E1733" i="16"/>
  <c r="H1733" i="16"/>
  <c r="D1733" i="16"/>
  <c r="E1729" i="16"/>
  <c r="F1729" i="16"/>
  <c r="G1729" i="16"/>
  <c r="J1729" i="16"/>
  <c r="I1729" i="16"/>
  <c r="E1725" i="16"/>
  <c r="H1725" i="16"/>
  <c r="J1725" i="16"/>
  <c r="F1725" i="16"/>
  <c r="D1725" i="16"/>
  <c r="G1725" i="16"/>
  <c r="H1721" i="16"/>
  <c r="J1721" i="16"/>
  <c r="G1721" i="16"/>
  <c r="D1721" i="16"/>
  <c r="I1721" i="16"/>
  <c r="E1721" i="16"/>
  <c r="D1717" i="16"/>
  <c r="G1717" i="16"/>
  <c r="J1717" i="16"/>
  <c r="E1717" i="16"/>
  <c r="F1717" i="16"/>
  <c r="H1713" i="16"/>
  <c r="E1713" i="16"/>
  <c r="D1713" i="16"/>
  <c r="G1713" i="16"/>
  <c r="I1713" i="16"/>
  <c r="F1713" i="16"/>
  <c r="J1713" i="16"/>
  <c r="I1709" i="16"/>
  <c r="G1709" i="16"/>
  <c r="D1709" i="16"/>
  <c r="H1709" i="16"/>
  <c r="F1709" i="16"/>
  <c r="G1701" i="16"/>
  <c r="D1701" i="16"/>
  <c r="I1701" i="16"/>
  <c r="J1697" i="16"/>
  <c r="E1697" i="16"/>
  <c r="F1697" i="16"/>
  <c r="I1697" i="16"/>
  <c r="H1697" i="16"/>
  <c r="D1697" i="16"/>
  <c r="G1697" i="16"/>
  <c r="G1693" i="16"/>
  <c r="F1693" i="16"/>
  <c r="J1693" i="16"/>
  <c r="E1693" i="16"/>
  <c r="E1681" i="16"/>
  <c r="J1681" i="16"/>
  <c r="H1681" i="16"/>
  <c r="D1681" i="16"/>
  <c r="F1681" i="16"/>
  <c r="E1677" i="16"/>
  <c r="D1677" i="16"/>
  <c r="J1673" i="16"/>
  <c r="H1673" i="16"/>
  <c r="G1673" i="16"/>
  <c r="E1673" i="16"/>
  <c r="D1673" i="16"/>
  <c r="F1673" i="16"/>
  <c r="I1673" i="16"/>
  <c r="D1669" i="16"/>
  <c r="E1669" i="16"/>
  <c r="G1669" i="16"/>
  <c r="E1665" i="16"/>
  <c r="J1665" i="16"/>
  <c r="I1665" i="16"/>
  <c r="H1665" i="16"/>
  <c r="F1662" i="16"/>
  <c r="J1662" i="16"/>
  <c r="G1662" i="16"/>
  <c r="D1662" i="16"/>
  <c r="I1662" i="16"/>
  <c r="I1658" i="16"/>
  <c r="D1658" i="16"/>
  <c r="E1658" i="16"/>
  <c r="H1654" i="16"/>
  <c r="G1654" i="16"/>
  <c r="I1654" i="16"/>
  <c r="E1654" i="16"/>
  <c r="J1650" i="16"/>
  <c r="D1650" i="16"/>
  <c r="I1650" i="16"/>
  <c r="F1650" i="16"/>
  <c r="G1650" i="16"/>
  <c r="D1642" i="16"/>
  <c r="E1642" i="16"/>
  <c r="J1642" i="16"/>
  <c r="G1642" i="16"/>
  <c r="H1638" i="16"/>
  <c r="E1638" i="16"/>
  <c r="F1638" i="16"/>
  <c r="D1638" i="16"/>
  <c r="G1638" i="16"/>
  <c r="J1638" i="16"/>
  <c r="G1634" i="16"/>
  <c r="I1634" i="16"/>
  <c r="J1634" i="16"/>
  <c r="E1634" i="16"/>
  <c r="F1634" i="16"/>
  <c r="H1634" i="16"/>
  <c r="D1634" i="16"/>
  <c r="D1630" i="16"/>
  <c r="H1630" i="16"/>
  <c r="J1622" i="16"/>
  <c r="I1622" i="16"/>
  <c r="F1618" i="16"/>
  <c r="G1618" i="16"/>
  <c r="F1603" i="16"/>
  <c r="I1603" i="16"/>
  <c r="E1603" i="16"/>
  <c r="G1603" i="16"/>
  <c r="G1599" i="16"/>
  <c r="E1599" i="16"/>
  <c r="J1599" i="16"/>
  <c r="D1599" i="16"/>
  <c r="I1599" i="16"/>
  <c r="H1599" i="16"/>
  <c r="F1599" i="16"/>
  <c r="H1595" i="16"/>
  <c r="J1595" i="16"/>
  <c r="G1595" i="16"/>
  <c r="I1595" i="16"/>
  <c r="J1591" i="16"/>
  <c r="E1591" i="16"/>
  <c r="G1591" i="16"/>
  <c r="H1591" i="16"/>
  <c r="F1591" i="16"/>
  <c r="D1591" i="16"/>
  <c r="H1587" i="16"/>
  <c r="J1587" i="16"/>
  <c r="F1587" i="16"/>
  <c r="I1587" i="16"/>
  <c r="D1587" i="16"/>
  <c r="G1587" i="16"/>
  <c r="H1584" i="16"/>
  <c r="G1584" i="16"/>
  <c r="E1584" i="16"/>
  <c r="J1584" i="16"/>
  <c r="F1584" i="16"/>
  <c r="D1584" i="16"/>
  <c r="I1584" i="16"/>
  <c r="D1545" i="16"/>
  <c r="I1545" i="16"/>
  <c r="J1545" i="16"/>
  <c r="G1545" i="16"/>
  <c r="H1545" i="16"/>
  <c r="E1545" i="16"/>
  <c r="E1541" i="16"/>
  <c r="I1541" i="16"/>
  <c r="J1541" i="16"/>
  <c r="G1541" i="16"/>
  <c r="D1541" i="16"/>
  <c r="F1541" i="16"/>
  <c r="H1541" i="16"/>
  <c r="H1537" i="16"/>
  <c r="F1537" i="16"/>
  <c r="D1537" i="16"/>
  <c r="I1537" i="16"/>
  <c r="E1537" i="16"/>
  <c r="G1537" i="16"/>
  <c r="E1533" i="16"/>
  <c r="F1533" i="16"/>
  <c r="G1533" i="16"/>
  <c r="H1533" i="16"/>
  <c r="D1533" i="16"/>
  <c r="I1533" i="16"/>
  <c r="E1529" i="16"/>
  <c r="D1529" i="16"/>
  <c r="I1529" i="16"/>
  <c r="G1529" i="16"/>
  <c r="H1529" i="16"/>
  <c r="J1529" i="16"/>
  <c r="F1529" i="16"/>
  <c r="H1521" i="16"/>
  <c r="G1521" i="16"/>
  <c r="E1521" i="16"/>
  <c r="J1521" i="16"/>
  <c r="F1521" i="16"/>
  <c r="I1521" i="16"/>
  <c r="E1517" i="16"/>
  <c r="D1517" i="16"/>
  <c r="G1517" i="16"/>
  <c r="H1517" i="16"/>
  <c r="J1517" i="16"/>
  <c r="I1517" i="16"/>
  <c r="F1517" i="16"/>
  <c r="D1513" i="16"/>
  <c r="I1513" i="16"/>
  <c r="G1513" i="16"/>
  <c r="H1509" i="16"/>
  <c r="G1509" i="16"/>
  <c r="J1509" i="16"/>
  <c r="E1509" i="16"/>
  <c r="I1509" i="16"/>
  <c r="F1509" i="16"/>
  <c r="D1509" i="16"/>
  <c r="J1505" i="16"/>
  <c r="I1505" i="16"/>
  <c r="G1505" i="16"/>
  <c r="F1505" i="16"/>
  <c r="E1505" i="16"/>
  <c r="H1505" i="16"/>
  <c r="H1501" i="16"/>
  <c r="D1501" i="16"/>
  <c r="J1501" i="16"/>
  <c r="G1501" i="16"/>
  <c r="E1501" i="16"/>
  <c r="H1493" i="16"/>
  <c r="I1493" i="16"/>
  <c r="J1493" i="16"/>
  <c r="D1489" i="16"/>
  <c r="J1489" i="16"/>
  <c r="H1489" i="16"/>
  <c r="E1489" i="16"/>
  <c r="D1485" i="16"/>
  <c r="H1485" i="16"/>
  <c r="I1485" i="16"/>
  <c r="J1485" i="16"/>
  <c r="F1485" i="16"/>
  <c r="E1485" i="16"/>
  <c r="J1481" i="16"/>
  <c r="G1481" i="16"/>
  <c r="D1481" i="16"/>
  <c r="E1481" i="16"/>
  <c r="I1481" i="16"/>
  <c r="F1481" i="16"/>
  <c r="I1477" i="16"/>
  <c r="J1477" i="16"/>
  <c r="E1477" i="16"/>
  <c r="G1477" i="16"/>
  <c r="H1477" i="16"/>
  <c r="J1473" i="16"/>
  <c r="D1473" i="16"/>
  <c r="F1473" i="16"/>
  <c r="I1473" i="16"/>
  <c r="H1473" i="16"/>
  <c r="G1473" i="16"/>
  <c r="G1470" i="16"/>
  <c r="D1470" i="16"/>
  <c r="J1470" i="16"/>
  <c r="F1470" i="16"/>
  <c r="E1470" i="16"/>
  <c r="I1470" i="16"/>
  <c r="H1470" i="16"/>
  <c r="G1466" i="16"/>
  <c r="F1466" i="16"/>
  <c r="E1466" i="16"/>
  <c r="H1466" i="16"/>
  <c r="I1466" i="16"/>
  <c r="D1466" i="16"/>
  <c r="E1462" i="16"/>
  <c r="D1462" i="16"/>
  <c r="J1462" i="16"/>
  <c r="G1462" i="16"/>
  <c r="I1462" i="16"/>
  <c r="H1462" i="16"/>
  <c r="I1458" i="16"/>
  <c r="J1458" i="16"/>
  <c r="D1458" i="16"/>
  <c r="E1458" i="16"/>
  <c r="F1458" i="16"/>
  <c r="H1458" i="16"/>
  <c r="G1458" i="16"/>
  <c r="G1454" i="16"/>
  <c r="H1454" i="16"/>
  <c r="J1454" i="16"/>
  <c r="I1454" i="16"/>
  <c r="E1454" i="16"/>
  <c r="F1454" i="16"/>
  <c r="D1454" i="16"/>
  <c r="E1450" i="16"/>
  <c r="J1450" i="16"/>
  <c r="F1450" i="16"/>
  <c r="I1450" i="16"/>
  <c r="D1450" i="16"/>
  <c r="H1450" i="16"/>
  <c r="G1450" i="16"/>
  <c r="I1447" i="16"/>
  <c r="F1447" i="16"/>
  <c r="E1447" i="16"/>
  <c r="J1447" i="16"/>
  <c r="D1447" i="16"/>
  <c r="G1447" i="16"/>
  <c r="E1440" i="16"/>
  <c r="I1440" i="16"/>
  <c r="F1440" i="16"/>
  <c r="G1440" i="16"/>
  <c r="H1440" i="16"/>
  <c r="D1440" i="16"/>
  <c r="E1436" i="16"/>
  <c r="D1436" i="16"/>
  <c r="F1436" i="16"/>
  <c r="H1436" i="16"/>
  <c r="J1436" i="16"/>
  <c r="I1436" i="16"/>
  <c r="G1436" i="16"/>
  <c r="J1428" i="16"/>
  <c r="F1428" i="16"/>
  <c r="H1428" i="16"/>
  <c r="I1428" i="16"/>
  <c r="G1428" i="16"/>
  <c r="J1353" i="16"/>
  <c r="F1353" i="16"/>
  <c r="G1353" i="16"/>
  <c r="D1353" i="16"/>
  <c r="H1353" i="16"/>
  <c r="E1353" i="16"/>
  <c r="I1353" i="16"/>
  <c r="I1349" i="16"/>
  <c r="J1349" i="16"/>
  <c r="G1349" i="16"/>
  <c r="F1345" i="16"/>
  <c r="E1345" i="16"/>
  <c r="D1345" i="16"/>
  <c r="H1345" i="16"/>
  <c r="J1345" i="16"/>
  <c r="G1345" i="16"/>
  <c r="I1341" i="16"/>
  <c r="F1341" i="16"/>
  <c r="E1341" i="16"/>
  <c r="G1341" i="16"/>
  <c r="D1341" i="16"/>
  <c r="J1341" i="16"/>
  <c r="E1337" i="16"/>
  <c r="I1337" i="16"/>
  <c r="D1337" i="16"/>
  <c r="F1337" i="16"/>
  <c r="J1337" i="16"/>
  <c r="H1337" i="16"/>
  <c r="G1337" i="16"/>
  <c r="I1333" i="16"/>
  <c r="J1333" i="16"/>
  <c r="D1333" i="16"/>
  <c r="H1333" i="16"/>
  <c r="F1333" i="16"/>
  <c r="G1333" i="16"/>
  <c r="H1325" i="16"/>
  <c r="G1325" i="16"/>
  <c r="I1325" i="16"/>
  <c r="J1325" i="16"/>
  <c r="F1325" i="16"/>
  <c r="F1321" i="16"/>
  <c r="I1321" i="16"/>
  <c r="J1321" i="16"/>
  <c r="G1321" i="16"/>
  <c r="F1313" i="16"/>
  <c r="E1313" i="16"/>
  <c r="D1313" i="16"/>
  <c r="J1313" i="16"/>
  <c r="H1313" i="16"/>
  <c r="H1309" i="16"/>
  <c r="F1309" i="16"/>
  <c r="E1309" i="16"/>
  <c r="J1309" i="16"/>
  <c r="I1309" i="16"/>
  <c r="G1309" i="16"/>
  <c r="G1305" i="16"/>
  <c r="J1305" i="16"/>
  <c r="D1305" i="16"/>
  <c r="H1305" i="16"/>
  <c r="E1305" i="16"/>
  <c r="H1301" i="16"/>
  <c r="J1301" i="16"/>
  <c r="I1301" i="16"/>
  <c r="G1301" i="16"/>
  <c r="D1301" i="16"/>
  <c r="I1297" i="16"/>
  <c r="D1297" i="16"/>
  <c r="G1297" i="16"/>
  <c r="H1297" i="16"/>
  <c r="E1297" i="16"/>
  <c r="F1297" i="16"/>
  <c r="J1297" i="16"/>
  <c r="G1293" i="16"/>
  <c r="H1293" i="16"/>
  <c r="I1293" i="16"/>
  <c r="D1293" i="16"/>
  <c r="E1293" i="16"/>
  <c r="F1293" i="16"/>
  <c r="J1289" i="16"/>
  <c r="E1289" i="16"/>
  <c r="F1289" i="16"/>
  <c r="D1289" i="16"/>
  <c r="H1289" i="16"/>
  <c r="I1142" i="16"/>
  <c r="H1142" i="16"/>
  <c r="J1142" i="16"/>
  <c r="D1142" i="16"/>
  <c r="G1142" i="16"/>
  <c r="E1142" i="16"/>
  <c r="F1142" i="16"/>
  <c r="I822" i="16"/>
  <c r="H822" i="16"/>
  <c r="F822" i="16"/>
  <c r="J822" i="16"/>
  <c r="D822" i="16"/>
  <c r="E822" i="16"/>
  <c r="G822" i="16"/>
  <c r="H818" i="16"/>
  <c r="E818" i="16"/>
  <c r="F818" i="16"/>
  <c r="J818" i="16"/>
  <c r="D818" i="16"/>
  <c r="D814" i="16"/>
  <c r="I814" i="16"/>
  <c r="H814" i="16"/>
  <c r="J814" i="16"/>
  <c r="D810" i="16"/>
  <c r="E810" i="16"/>
  <c r="H806" i="16"/>
  <c r="J806" i="16"/>
  <c r="F806" i="16"/>
  <c r="D806" i="16"/>
  <c r="G806" i="16"/>
  <c r="E806" i="16"/>
  <c r="G802" i="16"/>
  <c r="D802" i="16"/>
  <c r="H802" i="16"/>
  <c r="J802" i="16"/>
  <c r="F802" i="16"/>
  <c r="I802" i="16"/>
  <c r="F59" i="16"/>
  <c r="I59" i="16"/>
  <c r="F1642" i="16"/>
  <c r="F2424" i="16"/>
  <c r="D1321" i="16"/>
  <c r="I2143" i="16"/>
  <c r="H1481" i="16"/>
  <c r="J1603" i="16"/>
  <c r="H810" i="16"/>
  <c r="F1493" i="16"/>
  <c r="J1677" i="16"/>
  <c r="E1855" i="16"/>
  <c r="J2404" i="16"/>
  <c r="I818" i="16"/>
  <c r="H1717" i="16"/>
  <c r="G2151" i="16"/>
  <c r="F2167" i="16"/>
  <c r="E2332" i="16"/>
  <c r="F2368" i="16"/>
  <c r="F2364" i="16"/>
  <c r="E2159" i="16"/>
  <c r="E2171" i="16"/>
  <c r="E1595" i="16"/>
  <c r="D1611" i="16"/>
  <c r="J1654" i="16"/>
  <c r="D1654" i="16"/>
  <c r="F2396" i="16"/>
  <c r="J1537" i="16"/>
  <c r="H2324" i="16"/>
  <c r="D1521" i="16"/>
  <c r="I1638" i="16"/>
  <c r="F1733" i="16"/>
  <c r="E1887" i="16"/>
  <c r="J1293" i="16"/>
  <c r="F2340" i="16"/>
  <c r="G818" i="16"/>
  <c r="F2199" i="16"/>
  <c r="D1505" i="16"/>
  <c r="F1545" i="16"/>
  <c r="E2416" i="16"/>
  <c r="I2139" i="16"/>
  <c r="J1766" i="16"/>
  <c r="D2183" i="16"/>
  <c r="F1685" i="16"/>
  <c r="J2195" i="16"/>
  <c r="H2420" i="16"/>
  <c r="H1855" i="16"/>
  <c r="J2191" i="16"/>
  <c r="J1440" i="16"/>
  <c r="J810" i="16"/>
  <c r="E1493" i="16"/>
  <c r="I1489" i="16"/>
  <c r="H1513" i="16"/>
  <c r="F810" i="16"/>
  <c r="G814" i="16"/>
  <c r="G1489" i="16"/>
  <c r="G1493" i="16"/>
  <c r="E1513" i="16"/>
  <c r="J1618" i="16"/>
  <c r="H1677" i="16"/>
  <c r="G1681" i="16"/>
  <c r="D1899" i="16"/>
  <c r="I1305" i="16"/>
  <c r="D2328" i="16"/>
  <c r="J2147" i="16"/>
  <c r="J2159" i="16"/>
  <c r="H2332" i="16"/>
  <c r="E2360" i="16"/>
  <c r="J1871" i="16"/>
  <c r="H2155" i="16"/>
  <c r="E2163" i="16"/>
  <c r="E1587" i="16"/>
  <c r="F1595" i="16"/>
  <c r="J59" i="16"/>
  <c r="E1333" i="16"/>
  <c r="I1895" i="16"/>
  <c r="G2344" i="16"/>
  <c r="J1533" i="16"/>
  <c r="G1875" i="16"/>
  <c r="I1725" i="16"/>
  <c r="J1762" i="16"/>
  <c r="H1835" i="16"/>
  <c r="F1835" i="16"/>
  <c r="J1466" i="16"/>
  <c r="I1746" i="16"/>
  <c r="F1462" i="16"/>
  <c r="J2199" i="16"/>
  <c r="H1447" i="16"/>
  <c r="I1501" i="16"/>
  <c r="E2155" i="16"/>
  <c r="E1473" i="16"/>
  <c r="G1843" i="16"/>
  <c r="G1863" i="16"/>
  <c r="I1642" i="16"/>
  <c r="D1309" i="16"/>
  <c r="I1750" i="16"/>
  <c r="F2398" i="16"/>
  <c r="J2398" i="16"/>
  <c r="J2350" i="16"/>
  <c r="D2350" i="16"/>
  <c r="E1953" i="16"/>
  <c r="I1953" i="16"/>
  <c r="H1953" i="16"/>
  <c r="J1941" i="16"/>
  <c r="F1941" i="16"/>
  <c r="D1937" i="16"/>
  <c r="E1937" i="16"/>
  <c r="E1933" i="16"/>
  <c r="F1933" i="16"/>
  <c r="G1933" i="16"/>
  <c r="G1925" i="16"/>
  <c r="D1925" i="16"/>
  <c r="J1849" i="16"/>
  <c r="D1849" i="16"/>
  <c r="G1829" i="16"/>
  <c r="D1829" i="16"/>
  <c r="H1829" i="16"/>
  <c r="J1829" i="16"/>
  <c r="J1821" i="16"/>
  <c r="F1821" i="16"/>
  <c r="E1719" i="16"/>
  <c r="H1719" i="16"/>
  <c r="D1719" i="16"/>
  <c r="F1719" i="16"/>
  <c r="G1683" i="16"/>
  <c r="I1683" i="16"/>
  <c r="H1683" i="16"/>
  <c r="G1671" i="16"/>
  <c r="F1671" i="16"/>
  <c r="E1667" i="16"/>
  <c r="I1667" i="16"/>
  <c r="D1667" i="16"/>
  <c r="J1667" i="16"/>
  <c r="F1667" i="16"/>
  <c r="G1652" i="16"/>
  <c r="I1652" i="16"/>
  <c r="H1648" i="16"/>
  <c r="G1648" i="16"/>
  <c r="J1648" i="16"/>
  <c r="G1589" i="16"/>
  <c r="F1589" i="16"/>
  <c r="I1460" i="16"/>
  <c r="E1460" i="16"/>
  <c r="J1430" i="16"/>
  <c r="G1430" i="16"/>
  <c r="H1430" i="16"/>
  <c r="J1426" i="16"/>
  <c r="F1426" i="16"/>
  <c r="I1426" i="16"/>
  <c r="D1426" i="16"/>
  <c r="H1343" i="16"/>
  <c r="G1343" i="16"/>
  <c r="D1228" i="16"/>
  <c r="H1228" i="16"/>
  <c r="G1228" i="16"/>
  <c r="D1220" i="16"/>
  <c r="E1220" i="16"/>
  <c r="F1220" i="16"/>
  <c r="H1212" i="16"/>
  <c r="D1212" i="16"/>
  <c r="I1208" i="16"/>
  <c r="E1208" i="16"/>
  <c r="H1208" i="16"/>
  <c r="E1200" i="16"/>
  <c r="J1200" i="16"/>
  <c r="G1200" i="16"/>
  <c r="F2342" i="16"/>
  <c r="J1644" i="16"/>
  <c r="E1652" i="16"/>
  <c r="J1719" i="16"/>
  <c r="J2290" i="16"/>
  <c r="F2290" i="16"/>
  <c r="I2290" i="16"/>
  <c r="F2037" i="16"/>
  <c r="J2037" i="16"/>
  <c r="G2037" i="16"/>
  <c r="H1981" i="16"/>
  <c r="E1981" i="16"/>
  <c r="D1780" i="16"/>
  <c r="H1780" i="16"/>
  <c r="E1368" i="16"/>
  <c r="D1368" i="16"/>
  <c r="J1364" i="16"/>
  <c r="H1364" i="16"/>
  <c r="I1177" i="16"/>
  <c r="F1177" i="16"/>
  <c r="J1177" i="16"/>
  <c r="J1157" i="16"/>
  <c r="G1157" i="16"/>
  <c r="D1153" i="16"/>
  <c r="G1153" i="16"/>
  <c r="J1062" i="16"/>
  <c r="H1062" i="16"/>
  <c r="E1062" i="16"/>
  <c r="G1062" i="16"/>
  <c r="I980" i="16"/>
  <c r="F980" i="16"/>
  <c r="I972" i="16"/>
  <c r="F972" i="16"/>
  <c r="D610" i="16"/>
  <c r="G610" i="16"/>
  <c r="D606" i="16"/>
  <c r="J606" i="16"/>
  <c r="G596" i="16"/>
  <c r="F596" i="16"/>
  <c r="E566" i="16"/>
  <c r="J566" i="16"/>
  <c r="H522" i="16"/>
  <c r="G522" i="16"/>
  <c r="J418" i="16"/>
  <c r="F418" i="16"/>
  <c r="G418" i="16"/>
  <c r="D406" i="16"/>
  <c r="E406" i="16"/>
  <c r="F406" i="16"/>
  <c r="G2296" i="16"/>
  <c r="H2296" i="16"/>
  <c r="J2272" i="16"/>
  <c r="G2272" i="16"/>
  <c r="D2098" i="16"/>
  <c r="H2098" i="16"/>
  <c r="I2098" i="16"/>
  <c r="H2094" i="16"/>
  <c r="J2094" i="16"/>
  <c r="E2094" i="16"/>
  <c r="I2078" i="16"/>
  <c r="E2078" i="16"/>
  <c r="E2058" i="16"/>
  <c r="H2058" i="16"/>
  <c r="I2058" i="16"/>
  <c r="E2050" i="16"/>
  <c r="J2050" i="16"/>
  <c r="E2042" i="16"/>
  <c r="J2042" i="16"/>
  <c r="H2042" i="16"/>
  <c r="D2015" i="16"/>
  <c r="F2015" i="16"/>
  <c r="J1381" i="16"/>
  <c r="G1381" i="16"/>
  <c r="D1374" i="16"/>
  <c r="J1374" i="16"/>
  <c r="D1092" i="16"/>
  <c r="E1092" i="16"/>
  <c r="I1092" i="16"/>
  <c r="I1080" i="16"/>
  <c r="F1080" i="16"/>
  <c r="J1025" i="16"/>
  <c r="D1025" i="16"/>
  <c r="E1025" i="16"/>
  <c r="I1025" i="16"/>
  <c r="G1025" i="16"/>
  <c r="I697" i="16"/>
  <c r="D697" i="16"/>
  <c r="F697" i="16"/>
  <c r="J636" i="16"/>
  <c r="G636" i="16"/>
  <c r="E636" i="16"/>
  <c r="H624" i="16"/>
  <c r="E624" i="16"/>
  <c r="G624" i="16"/>
  <c r="I624" i="16"/>
  <c r="G552" i="16"/>
  <c r="E552" i="16"/>
  <c r="I552" i="16"/>
  <c r="H552" i="16"/>
  <c r="F544" i="16"/>
  <c r="I544" i="16"/>
  <c r="D544" i="16"/>
  <c r="G540" i="16"/>
  <c r="J540" i="16"/>
  <c r="I540" i="16"/>
  <c r="E540" i="16"/>
  <c r="D384" i="16"/>
  <c r="G384" i="16"/>
  <c r="G372" i="16"/>
  <c r="D372" i="16"/>
  <c r="J372" i="16"/>
  <c r="E372" i="16"/>
  <c r="J1965" i="16"/>
  <c r="H1965" i="16"/>
  <c r="I1254" i="16"/>
  <c r="F1254" i="16"/>
  <c r="I621" i="16"/>
  <c r="J621" i="16"/>
  <c r="I437" i="16"/>
  <c r="J437" i="16"/>
  <c r="G437" i="16"/>
  <c r="H1459" i="16"/>
  <c r="J1459" i="16"/>
  <c r="D1190" i="16"/>
  <c r="H1190" i="16"/>
  <c r="J435" i="16"/>
  <c r="J2403" i="16"/>
  <c r="E2403" i="16"/>
  <c r="F2403" i="16"/>
  <c r="D2403" i="16"/>
  <c r="F2399" i="16"/>
  <c r="J2399" i="16"/>
  <c r="I2399" i="16"/>
  <c r="D2399" i="16"/>
  <c r="G2399" i="16"/>
  <c r="H2399" i="16"/>
  <c r="G2395" i="16"/>
  <c r="I2395" i="16"/>
  <c r="F2395" i="16"/>
  <c r="H2392" i="16"/>
  <c r="E2392" i="16"/>
  <c r="D2392" i="16"/>
  <c r="J2385" i="16"/>
  <c r="E2385" i="16"/>
  <c r="J2381" i="16"/>
  <c r="G2381" i="16"/>
  <c r="J2369" i="16"/>
  <c r="I2369" i="16"/>
  <c r="F2369" i="16"/>
  <c r="D2369" i="16"/>
  <c r="G2369" i="16"/>
  <c r="H2365" i="16"/>
  <c r="F2365" i="16"/>
  <c r="D2365" i="16"/>
  <c r="H2361" i="16"/>
  <c r="D2361" i="16"/>
  <c r="E2361" i="16"/>
  <c r="J2357" i="16"/>
  <c r="G2357" i="16"/>
  <c r="F2357" i="16"/>
  <c r="E2357" i="16"/>
  <c r="D2357" i="16"/>
  <c r="I2357" i="16"/>
  <c r="H2357" i="16"/>
  <c r="F2353" i="16"/>
  <c r="D2353" i="16"/>
  <c r="H2353" i="16"/>
  <c r="E2353" i="16"/>
  <c r="J2353" i="16"/>
  <c r="J2349" i="16"/>
  <c r="G2349" i="16"/>
  <c r="I2349" i="16"/>
  <c r="H2349" i="16"/>
  <c r="D2349" i="16"/>
  <c r="H2345" i="16"/>
  <c r="G2345" i="16"/>
  <c r="J2345" i="16"/>
  <c r="I2345" i="16"/>
  <c r="F2319" i="16"/>
  <c r="J2319" i="16"/>
  <c r="G2319" i="16"/>
  <c r="H1989" i="16"/>
  <c r="G1989" i="16"/>
  <c r="J1989" i="16"/>
  <c r="E1989" i="16"/>
  <c r="I1989" i="16"/>
  <c r="D1989" i="16"/>
  <c r="H1971" i="16"/>
  <c r="I1971" i="16"/>
  <c r="G1971" i="16"/>
  <c r="J1971" i="16"/>
  <c r="F1971" i="16"/>
  <c r="D1971" i="16"/>
  <c r="E1971" i="16"/>
  <c r="E1963" i="16"/>
  <c r="J1963" i="16"/>
  <c r="F1963" i="16"/>
  <c r="I1963" i="16"/>
  <c r="H1963" i="16"/>
  <c r="D1963" i="16"/>
  <c r="G1963" i="16"/>
  <c r="D1959" i="16"/>
  <c r="E1959" i="16"/>
  <c r="H1959" i="16"/>
  <c r="G1959" i="16"/>
  <c r="I1959" i="16"/>
  <c r="F1959" i="16"/>
  <c r="D1956" i="16"/>
  <c r="I1956" i="16"/>
  <c r="H1952" i="16"/>
  <c r="D1952" i="16"/>
  <c r="D1948" i="16"/>
  <c r="E1948" i="16"/>
  <c r="F1944" i="16"/>
  <c r="J1944" i="16"/>
  <c r="G1944" i="16"/>
  <c r="J1940" i="16"/>
  <c r="D1940" i="16"/>
  <c r="I1940" i="16"/>
  <c r="I1936" i="16"/>
  <c r="H1936" i="16"/>
  <c r="D1936" i="16"/>
  <c r="D1932" i="16"/>
  <c r="J1932" i="16"/>
  <c r="E1932" i="16"/>
  <c r="F1932" i="16"/>
  <c r="I1932" i="16"/>
  <c r="H1932" i="16"/>
  <c r="E1928" i="16"/>
  <c r="I1928" i="16"/>
  <c r="H1928" i="16"/>
  <c r="G1924" i="16"/>
  <c r="H1924" i="16"/>
  <c r="I1924" i="16"/>
  <c r="G1920" i="16"/>
  <c r="J1920" i="16"/>
  <c r="E1920" i="16"/>
  <c r="J1913" i="16"/>
  <c r="D1913" i="16"/>
  <c r="F1913" i="16"/>
  <c r="J1909" i="16"/>
  <c r="H1909" i="16"/>
  <c r="F1905" i="16"/>
  <c r="D1905" i="16"/>
  <c r="I1905" i="16"/>
  <c r="J1905" i="16"/>
  <c r="F1898" i="16"/>
  <c r="E1898" i="16"/>
  <c r="G1890" i="16"/>
  <c r="F1890" i="16"/>
  <c r="J1890" i="16"/>
  <c r="I1886" i="16"/>
  <c r="G1886" i="16"/>
  <c r="E1886" i="16"/>
  <c r="J1886" i="16"/>
  <c r="F1882" i="16"/>
  <c r="D1882" i="16"/>
  <c r="J1878" i="16"/>
  <c r="G1878" i="16"/>
  <c r="I1874" i="16"/>
  <c r="H1874" i="16"/>
  <c r="F1874" i="16"/>
  <c r="E1874" i="16"/>
  <c r="D1874" i="16"/>
  <c r="J1870" i="16"/>
  <c r="F1870" i="16"/>
  <c r="I1870" i="16"/>
  <c r="D1870" i="16"/>
  <c r="H1528" i="16"/>
  <c r="F1528" i="16"/>
  <c r="G1528" i="16"/>
  <c r="D1528" i="16"/>
  <c r="E1528" i="16"/>
  <c r="I1528" i="16"/>
  <c r="J1528" i="16"/>
  <c r="F1524" i="16"/>
  <c r="E1524" i="16"/>
  <c r="J1524" i="16"/>
  <c r="D1524" i="16"/>
  <c r="G1524" i="16"/>
  <c r="H1524" i="16"/>
  <c r="I1524" i="16"/>
  <c r="F1488" i="16"/>
  <c r="I1488" i="16"/>
  <c r="J1488" i="16"/>
  <c r="E1488" i="16"/>
  <c r="H1484" i="16"/>
  <c r="F1484" i="16"/>
  <c r="J1484" i="16"/>
  <c r="D1484" i="16"/>
  <c r="H1480" i="16"/>
  <c r="D1480" i="16"/>
  <c r="I1480" i="16"/>
  <c r="G1476" i="16"/>
  <c r="D1476" i="16"/>
  <c r="J1476" i="16"/>
  <c r="I1476" i="16"/>
  <c r="F1472" i="16"/>
  <c r="G1472" i="16"/>
  <c r="J1472" i="16"/>
  <c r="H1472" i="16"/>
  <c r="H1469" i="16"/>
  <c r="E1469" i="16"/>
  <c r="J1461" i="16"/>
  <c r="H1461" i="16"/>
  <c r="J1457" i="16"/>
  <c r="D1457" i="16"/>
  <c r="I1457" i="16"/>
  <c r="F1457" i="16"/>
  <c r="H1457" i="16"/>
  <c r="G1457" i="16"/>
  <c r="D1444" i="16"/>
  <c r="E1444" i="16"/>
  <c r="G1444" i="16"/>
  <c r="F1444" i="16"/>
  <c r="H1444" i="16"/>
  <c r="I1444" i="16"/>
  <c r="E1441" i="16"/>
  <c r="G1441" i="16"/>
  <c r="F1441" i="16"/>
  <c r="D1441" i="16"/>
  <c r="J1441" i="16"/>
  <c r="F1424" i="16"/>
  <c r="G1424" i="16"/>
  <c r="J1416" i="16"/>
  <c r="I1416" i="16"/>
  <c r="H1416" i="16"/>
  <c r="E1412" i="16"/>
  <c r="J1412" i="16"/>
  <c r="I1412" i="16"/>
  <c r="G1412" i="16"/>
  <c r="D1412" i="16"/>
  <c r="G1408" i="16"/>
  <c r="I1408" i="16"/>
  <c r="H1408" i="16"/>
  <c r="D1408" i="16"/>
  <c r="F1408" i="16"/>
  <c r="E1408" i="16"/>
  <c r="J1408" i="16"/>
  <c r="H1404" i="16"/>
  <c r="F1404" i="16"/>
  <c r="D1404" i="16"/>
  <c r="I1404" i="16"/>
  <c r="G1404" i="16"/>
  <c r="J1400" i="16"/>
  <c r="D1400" i="16"/>
  <c r="F1400" i="16"/>
  <c r="G1400" i="16"/>
  <c r="I1396" i="16"/>
  <c r="D1396" i="16"/>
  <c r="H1396" i="16"/>
  <c r="G1396" i="16"/>
  <c r="E1396" i="16"/>
  <c r="J1392" i="16"/>
  <c r="H1392" i="16"/>
  <c r="I1392" i="16"/>
  <c r="E1392" i="16"/>
  <c r="D1392" i="16"/>
  <c r="F1392" i="16"/>
  <c r="I1388" i="16"/>
  <c r="F1388" i="16"/>
  <c r="G1384" i="16"/>
  <c r="J1384" i="16"/>
  <c r="D1384" i="16"/>
  <c r="I1380" i="16"/>
  <c r="F1380" i="16"/>
  <c r="D1380" i="16"/>
  <c r="H1380" i="16"/>
  <c r="I1376" i="16"/>
  <c r="G1376" i="16"/>
  <c r="E1376" i="16"/>
  <c r="J1376" i="16"/>
  <c r="F1376" i="16"/>
  <c r="H1376" i="16"/>
  <c r="D1376" i="16"/>
  <c r="E1373" i="16"/>
  <c r="G1373" i="16"/>
  <c r="J1373" i="16"/>
  <c r="F1373" i="16"/>
  <c r="H1362" i="16"/>
  <c r="G1362" i="16"/>
  <c r="J1362" i="16"/>
  <c r="F1362" i="16"/>
  <c r="E1362" i="16"/>
  <c r="D1362" i="16"/>
  <c r="I1362" i="16"/>
  <c r="E1358" i="16"/>
  <c r="J1358" i="16"/>
  <c r="G1358" i="16"/>
  <c r="D1358" i="16"/>
  <c r="I1358" i="16"/>
  <c r="F1358" i="16"/>
  <c r="H1358" i="16"/>
  <c r="D1354" i="16"/>
  <c r="H1354" i="16"/>
  <c r="E1354" i="16"/>
  <c r="I1354" i="16"/>
  <c r="J1354" i="16"/>
  <c r="F1350" i="16"/>
  <c r="I1350" i="16"/>
  <c r="E1350" i="16"/>
  <c r="D1350" i="16"/>
  <c r="J1350" i="16"/>
  <c r="H1350" i="16"/>
  <c r="G1350" i="16"/>
  <c r="H1346" i="16"/>
  <c r="G1346" i="16"/>
  <c r="J1346" i="16"/>
  <c r="D1346" i="16"/>
  <c r="E1346" i="16"/>
  <c r="I1346" i="16"/>
  <c r="F1346" i="16"/>
  <c r="F1342" i="16"/>
  <c r="G1342" i="16"/>
  <c r="I1342" i="16"/>
  <c r="H1338" i="16"/>
  <c r="E1338" i="16"/>
  <c r="J1338" i="16"/>
  <c r="I1338" i="16"/>
  <c r="E1292" i="16"/>
  <c r="J1292" i="16"/>
  <c r="G1292" i="16"/>
  <c r="I1292" i="16"/>
  <c r="F1292" i="16"/>
  <c r="H1292" i="16"/>
  <c r="D1292" i="16"/>
  <c r="E1222" i="16"/>
  <c r="H1222" i="16"/>
  <c r="I1222" i="16"/>
  <c r="F1222" i="16"/>
  <c r="G1222" i="16"/>
  <c r="J1219" i="16"/>
  <c r="D1219" i="16"/>
  <c r="F1219" i="16"/>
  <c r="E1156" i="16"/>
  <c r="G1156" i="16"/>
  <c r="D1156" i="16"/>
  <c r="J1156" i="16"/>
  <c r="D1148" i="16"/>
  <c r="F1148" i="16"/>
  <c r="I1148" i="16"/>
  <c r="F1144" i="16"/>
  <c r="I1144" i="16"/>
  <c r="D1138" i="16"/>
  <c r="H1138" i="16"/>
  <c r="G1138" i="16"/>
  <c r="J1138" i="16"/>
  <c r="H1134" i="16"/>
  <c r="E1134" i="16"/>
  <c r="G1134" i="16"/>
  <c r="J1134" i="16"/>
  <c r="F1134" i="16"/>
  <c r="E1130" i="16"/>
  <c r="D1130" i="16"/>
  <c r="J1130" i="16"/>
  <c r="J1114" i="16"/>
  <c r="F1114" i="16"/>
  <c r="J1106" i="16"/>
  <c r="I1106" i="16"/>
  <c r="E1099" i="16"/>
  <c r="I1099" i="16"/>
  <c r="D1099" i="16"/>
  <c r="H1091" i="16"/>
  <c r="J1091" i="16"/>
  <c r="I1091" i="16"/>
  <c r="J1087" i="16"/>
  <c r="I1087" i="16"/>
  <c r="D1087" i="16"/>
  <c r="E1087" i="16"/>
  <c r="F1087" i="16"/>
  <c r="G1087" i="16"/>
  <c r="F1083" i="16"/>
  <c r="E1083" i="16"/>
  <c r="D1083" i="16"/>
  <c r="J1083" i="16"/>
  <c r="I1083" i="16"/>
  <c r="E1079" i="16"/>
  <c r="H1079" i="16"/>
  <c r="I1075" i="16"/>
  <c r="J1075" i="16"/>
  <c r="H1075" i="16"/>
  <c r="F1071" i="16"/>
  <c r="D1071" i="16"/>
  <c r="G1071" i="16"/>
  <c r="J1071" i="16"/>
  <c r="F1049" i="16"/>
  <c r="G1049" i="16"/>
  <c r="I1049" i="16"/>
  <c r="E1049" i="16"/>
  <c r="G1046" i="16"/>
  <c r="H1046" i="16"/>
  <c r="J1046" i="16"/>
  <c r="I1046" i="16"/>
  <c r="D1046" i="16"/>
  <c r="F1042" i="16"/>
  <c r="H1042" i="16"/>
  <c r="E1042" i="16"/>
  <c r="G1042" i="16"/>
  <c r="E1026" i="16"/>
  <c r="G1026" i="16"/>
  <c r="J1026" i="16"/>
  <c r="D1026" i="16"/>
  <c r="F1026" i="16"/>
  <c r="G1023" i="16"/>
  <c r="D1023" i="16"/>
  <c r="F1023" i="16"/>
  <c r="J1023" i="16"/>
  <c r="I1023" i="16"/>
  <c r="J1019" i="16"/>
  <c r="D1019" i="16"/>
  <c r="F1019" i="16"/>
  <c r="E1019" i="16"/>
  <c r="I1015" i="16"/>
  <c r="H1015" i="16"/>
  <c r="F1015" i="16"/>
  <c r="E1011" i="16"/>
  <c r="H1011" i="16"/>
  <c r="D1011" i="16"/>
  <c r="G1011" i="16"/>
  <c r="F1011" i="16"/>
  <c r="F1008" i="16"/>
  <c r="G1008" i="16"/>
  <c r="J1008" i="16"/>
  <c r="D1004" i="16"/>
  <c r="J1004" i="16"/>
  <c r="G1004" i="16"/>
  <c r="E990" i="16"/>
  <c r="D990" i="16"/>
  <c r="H990" i="16"/>
  <c r="F990" i="16"/>
  <c r="G990" i="16"/>
  <c r="I990" i="16"/>
  <c r="E983" i="16"/>
  <c r="H983" i="16"/>
  <c r="F983" i="16"/>
  <c r="I983" i="16"/>
  <c r="J979" i="16"/>
  <c r="H979" i="16"/>
  <c r="G798" i="16"/>
  <c r="I798" i="16"/>
  <c r="J719" i="16"/>
  <c r="D719" i="16"/>
  <c r="E719" i="16"/>
  <c r="G719" i="16"/>
  <c r="H719" i="16"/>
  <c r="F719" i="16"/>
  <c r="I715" i="16"/>
  <c r="E715" i="16"/>
  <c r="J715" i="16"/>
  <c r="F715" i="16"/>
  <c r="G715" i="16"/>
  <c r="I711" i="16"/>
  <c r="D711" i="16"/>
  <c r="E711" i="16"/>
  <c r="G711" i="16"/>
  <c r="F711" i="16"/>
  <c r="H707" i="16"/>
  <c r="J707" i="16"/>
  <c r="E707" i="16"/>
  <c r="I707" i="16"/>
  <c r="F707" i="16"/>
  <c r="G707" i="16"/>
  <c r="D707" i="16"/>
  <c r="I703" i="16"/>
  <c r="E703" i="16"/>
  <c r="J703" i="16"/>
  <c r="H703" i="16"/>
  <c r="G703" i="16"/>
  <c r="F699" i="16"/>
  <c r="D699" i="16"/>
  <c r="G699" i="16"/>
  <c r="J699" i="16"/>
  <c r="I699" i="16"/>
  <c r="F669" i="16"/>
  <c r="E669" i="16"/>
  <c r="I669" i="16"/>
  <c r="J669" i="16"/>
  <c r="D669" i="16"/>
  <c r="G669" i="16"/>
  <c r="H669" i="16"/>
  <c r="F626" i="16"/>
  <c r="J626" i="16"/>
  <c r="I626" i="16"/>
  <c r="H626" i="16"/>
  <c r="E626" i="16"/>
  <c r="F622" i="16"/>
  <c r="G622" i="16"/>
  <c r="H622" i="16"/>
  <c r="E622" i="16"/>
  <c r="G619" i="16"/>
  <c r="E619" i="16"/>
  <c r="D619" i="16"/>
  <c r="I619" i="16"/>
  <c r="F619" i="16"/>
  <c r="H619" i="16"/>
  <c r="E616" i="16"/>
  <c r="D616" i="16"/>
  <c r="J616" i="16"/>
  <c r="G616" i="16"/>
  <c r="F616" i="16"/>
  <c r="H616" i="16"/>
  <c r="D432" i="16"/>
  <c r="I432" i="16"/>
  <c r="E432" i="16"/>
  <c r="D428" i="16"/>
  <c r="F428" i="16"/>
  <c r="I428" i="16"/>
  <c r="H428" i="16"/>
  <c r="J424" i="16"/>
  <c r="H424" i="16"/>
  <c r="F424" i="16"/>
  <c r="G424" i="16"/>
  <c r="D424" i="16"/>
  <c r="E424" i="16"/>
  <c r="D420" i="16"/>
  <c r="E420" i="16"/>
  <c r="H420" i="16"/>
  <c r="J420" i="16"/>
  <c r="G420" i="16"/>
  <c r="I420" i="16"/>
  <c r="F420" i="16"/>
  <c r="D416" i="16"/>
  <c r="E416" i="16"/>
  <c r="F416" i="16"/>
  <c r="G416" i="16"/>
  <c r="H416" i="16"/>
  <c r="F412" i="16"/>
  <c r="H412" i="16"/>
  <c r="E412" i="16"/>
  <c r="J412" i="16"/>
  <c r="D412" i="16"/>
  <c r="I412" i="16"/>
  <c r="G412" i="16"/>
  <c r="D408" i="16"/>
  <c r="E408" i="16"/>
  <c r="J408" i="16"/>
  <c r="G408" i="16"/>
  <c r="H408" i="16"/>
  <c r="F408" i="16"/>
  <c r="I408" i="16"/>
  <c r="E397" i="16"/>
  <c r="J397" i="16"/>
  <c r="G397" i="16"/>
  <c r="F397" i="16"/>
  <c r="I397" i="16"/>
  <c r="D386" i="16"/>
  <c r="F386" i="16"/>
  <c r="H386" i="16"/>
  <c r="I386" i="16"/>
  <c r="E386" i="16"/>
  <c r="G386" i="16"/>
  <c r="E382" i="16"/>
  <c r="H382" i="16"/>
  <c r="D382" i="16"/>
  <c r="G382" i="16"/>
  <c r="I382" i="16"/>
  <c r="D378" i="16"/>
  <c r="F378" i="16"/>
  <c r="G378" i="16"/>
  <c r="J378" i="16"/>
  <c r="H378" i="16"/>
  <c r="F374" i="16"/>
  <c r="E374" i="16"/>
  <c r="H374" i="16"/>
  <c r="I374" i="16"/>
  <c r="E370" i="16"/>
  <c r="J370" i="16"/>
  <c r="H370" i="16"/>
  <c r="D370" i="16"/>
  <c r="F370" i="16"/>
  <c r="G370" i="16"/>
  <c r="I366" i="16"/>
  <c r="D366" i="16"/>
  <c r="J366" i="16"/>
  <c r="H366" i="16"/>
  <c r="E366" i="16"/>
  <c r="F366" i="16"/>
  <c r="F362" i="16"/>
  <c r="H362" i="16"/>
  <c r="I362" i="16"/>
  <c r="E362" i="16"/>
  <c r="D362" i="16"/>
  <c r="J362" i="16"/>
  <c r="H350" i="16"/>
  <c r="I350" i="16"/>
  <c r="E350" i="16"/>
  <c r="F350" i="16"/>
  <c r="F347" i="16"/>
  <c r="I347" i="16"/>
  <c r="H347" i="16"/>
  <c r="F343" i="16"/>
  <c r="D343" i="16"/>
  <c r="G343" i="16"/>
  <c r="I343" i="16"/>
  <c r="H339" i="16"/>
  <c r="F339" i="16"/>
  <c r="E339" i="16"/>
  <c r="G339" i="16"/>
  <c r="I339" i="16"/>
  <c r="H335" i="16"/>
  <c r="J335" i="16"/>
  <c r="D335" i="16"/>
  <c r="I335" i="16"/>
  <c r="G335" i="16"/>
  <c r="F335" i="16"/>
  <c r="E335" i="16"/>
  <c r="I327" i="16"/>
  <c r="F327" i="16"/>
  <c r="D299" i="16"/>
  <c r="J299" i="16"/>
  <c r="I299" i="16"/>
  <c r="J257" i="16"/>
  <c r="G257" i="16"/>
  <c r="F39" i="16"/>
  <c r="H39" i="16"/>
  <c r="I39" i="16"/>
  <c r="J39" i="16"/>
  <c r="G39" i="16"/>
  <c r="D39" i="16"/>
  <c r="E39" i="16"/>
  <c r="H1130" i="16"/>
  <c r="I1484" i="16"/>
  <c r="E1424" i="16"/>
  <c r="H1476" i="16"/>
  <c r="I378" i="16"/>
  <c r="H343" i="16"/>
  <c r="F2345" i="16"/>
  <c r="G1091" i="16"/>
  <c r="E2319" i="16"/>
  <c r="D1134" i="16"/>
  <c r="D1091" i="16"/>
  <c r="J428" i="16"/>
  <c r="F798" i="16"/>
  <c r="D1338" i="16"/>
  <c r="I1437" i="16"/>
  <c r="E1870" i="16"/>
  <c r="D1015" i="16"/>
  <c r="J350" i="16"/>
  <c r="H1004" i="16"/>
  <c r="I1373" i="16"/>
  <c r="F1878" i="16"/>
  <c r="G1894" i="16"/>
  <c r="E1023" i="16"/>
  <c r="E1404" i="16"/>
  <c r="J1444" i="16"/>
  <c r="F382" i="16"/>
  <c r="I370" i="16"/>
  <c r="E1126" i="16"/>
  <c r="D1126" i="16"/>
  <c r="I1130" i="16"/>
  <c r="G1420" i="16"/>
  <c r="D1424" i="16"/>
  <c r="J295" i="16"/>
  <c r="I1472" i="16"/>
  <c r="E1476" i="16"/>
  <c r="E1484" i="16"/>
  <c r="I2353" i="16"/>
  <c r="G2361" i="16"/>
  <c r="E257" i="16"/>
  <c r="D374" i="16"/>
  <c r="J382" i="16"/>
  <c r="G347" i="16"/>
  <c r="F979" i="16"/>
  <c r="E343" i="16"/>
  <c r="D347" i="16"/>
  <c r="E979" i="16"/>
  <c r="J983" i="16"/>
  <c r="G2392" i="16"/>
  <c r="J622" i="16"/>
  <c r="J1049" i="16"/>
  <c r="I1134" i="16"/>
  <c r="H2319" i="16"/>
  <c r="F1091" i="16"/>
  <c r="H2369" i="16"/>
  <c r="I2361" i="16"/>
  <c r="J2361" i="16"/>
  <c r="G2403" i="16"/>
  <c r="E1015" i="16"/>
  <c r="I719" i="16"/>
  <c r="H798" i="16"/>
  <c r="J1042" i="16"/>
  <c r="F1046" i="16"/>
  <c r="G1338" i="16"/>
  <c r="D350" i="16"/>
  <c r="I1008" i="16"/>
  <c r="H1488" i="16"/>
  <c r="G350" i="16"/>
  <c r="E1004" i="16"/>
  <c r="G1015" i="16"/>
  <c r="G1099" i="16"/>
  <c r="H1219" i="16"/>
  <c r="G1380" i="16"/>
  <c r="I2403" i="16"/>
  <c r="F1354" i="16"/>
  <c r="I1441" i="16"/>
  <c r="J2395" i="16"/>
  <c r="I1156" i="16"/>
  <c r="E1952" i="16"/>
  <c r="E699" i="16"/>
  <c r="H715" i="16"/>
  <c r="H1023" i="16"/>
  <c r="F1412" i="16"/>
  <c r="I1878" i="16"/>
  <c r="E1924" i="16"/>
  <c r="J390" i="16"/>
  <c r="G1932" i="16"/>
  <c r="D1898" i="16"/>
  <c r="J1959" i="16"/>
  <c r="G1392" i="16"/>
  <c r="H1083" i="16"/>
  <c r="J386" i="16"/>
  <c r="H1400" i="16"/>
  <c r="I1400" i="16"/>
  <c r="I1913" i="16"/>
  <c r="G1130" i="16"/>
  <c r="J1427" i="16"/>
  <c r="F1416" i="16"/>
  <c r="H295" i="16"/>
  <c r="D2385" i="16"/>
  <c r="G1122" i="16"/>
  <c r="G1469" i="16"/>
  <c r="E1480" i="16"/>
  <c r="H2385" i="16"/>
  <c r="G1083" i="16"/>
  <c r="J339" i="16"/>
  <c r="J374" i="16"/>
  <c r="J347" i="16"/>
  <c r="H432" i="16"/>
  <c r="D983" i="16"/>
  <c r="F2392" i="16"/>
  <c r="F1396" i="16"/>
  <c r="G1913" i="16"/>
  <c r="H1071" i="16"/>
  <c r="D622" i="16"/>
  <c r="D626" i="16"/>
  <c r="D703" i="16"/>
  <c r="D1049" i="16"/>
  <c r="I1138" i="16"/>
  <c r="I1071" i="16"/>
  <c r="J1342" i="16"/>
  <c r="E1046" i="16"/>
  <c r="G1488" i="16"/>
  <c r="I1384" i="16"/>
  <c r="H1441" i="16"/>
  <c r="G1956" i="16"/>
  <c r="H711" i="16"/>
  <c r="E1909" i="16"/>
  <c r="F1924" i="16"/>
  <c r="F2349" i="16"/>
  <c r="E2399" i="16"/>
  <c r="E428" i="16"/>
  <c r="J1122" i="16"/>
  <c r="F1130" i="16"/>
  <c r="F1126" i="16"/>
  <c r="E1416" i="16"/>
  <c r="J1437" i="16"/>
  <c r="D1416" i="16"/>
  <c r="F1420" i="16"/>
  <c r="H1427" i="16"/>
  <c r="F295" i="16"/>
  <c r="G299" i="16"/>
  <c r="H1087" i="16"/>
  <c r="E2349" i="16"/>
  <c r="D1122" i="16"/>
  <c r="D1472" i="16"/>
  <c r="F1476" i="16"/>
  <c r="G2353" i="16"/>
  <c r="I2365" i="16"/>
  <c r="I257" i="16"/>
  <c r="G374" i="16"/>
  <c r="J416" i="16"/>
  <c r="J343" i="16"/>
  <c r="I979" i="16"/>
  <c r="G983" i="16"/>
  <c r="J2392" i="16"/>
  <c r="J1222" i="16"/>
  <c r="G1874" i="16"/>
  <c r="I622" i="16"/>
  <c r="F1138" i="16"/>
  <c r="D2319" i="16"/>
  <c r="E1091" i="16"/>
  <c r="E2345" i="16"/>
  <c r="E2369" i="16"/>
  <c r="D979" i="16"/>
  <c r="D397" i="16"/>
  <c r="D798" i="16"/>
  <c r="H397" i="16"/>
  <c r="I2319" i="16"/>
  <c r="I1042" i="16"/>
  <c r="G1870" i="16"/>
  <c r="F2361" i="16"/>
  <c r="D1878" i="16"/>
  <c r="E798" i="16"/>
  <c r="I1004" i="16"/>
  <c r="H1008" i="16"/>
  <c r="J1015" i="16"/>
  <c r="E1219" i="16"/>
  <c r="J1380" i="16"/>
  <c r="H2403" i="16"/>
  <c r="H1026" i="16"/>
  <c r="E1882" i="16"/>
  <c r="G1354" i="16"/>
  <c r="G362" i="16"/>
  <c r="J619" i="16"/>
  <c r="G1152" i="16"/>
  <c r="H699" i="16"/>
  <c r="D715" i="16"/>
  <c r="I1011" i="16"/>
  <c r="H1412" i="16"/>
  <c r="E1457" i="16"/>
  <c r="D390" i="16"/>
  <c r="G1936" i="16"/>
  <c r="J990" i="16"/>
  <c r="I424" i="16"/>
  <c r="G2310" i="16"/>
  <c r="E2310" i="16"/>
  <c r="D2310" i="16"/>
  <c r="F2310" i="16"/>
  <c r="D2239" i="16"/>
  <c r="I2239" i="16"/>
  <c r="E2239" i="16"/>
  <c r="J2239" i="16"/>
  <c r="I2233" i="16"/>
  <c r="F2233" i="16"/>
  <c r="G2233" i="16"/>
  <c r="G2219" i="16"/>
  <c r="D2219" i="16"/>
  <c r="J2215" i="16"/>
  <c r="I2215" i="16"/>
  <c r="I2211" i="16"/>
  <c r="J2211" i="16"/>
  <c r="H2211" i="16"/>
  <c r="I2207" i="16"/>
  <c r="F2207" i="16"/>
  <c r="G2204" i="16"/>
  <c r="H2204" i="16"/>
  <c r="D2196" i="16"/>
  <c r="J2196" i="16"/>
  <c r="F2184" i="16"/>
  <c r="E2184" i="16"/>
  <c r="J2184" i="16"/>
  <c r="I2184" i="16"/>
  <c r="E2176" i="16"/>
  <c r="F2176" i="16"/>
  <c r="J2172" i="16"/>
  <c r="I2172" i="16"/>
  <c r="G2172" i="16"/>
  <c r="F2172" i="16"/>
  <c r="H2172" i="16"/>
  <c r="E2172" i="16"/>
  <c r="J2168" i="16"/>
  <c r="E2168" i="16"/>
  <c r="I2168" i="16"/>
  <c r="H2168" i="16"/>
  <c r="H2156" i="16"/>
  <c r="D2156" i="16"/>
  <c r="I2152" i="16"/>
  <c r="H2152" i="16"/>
  <c r="E2152" i="16"/>
  <c r="F2152" i="16"/>
  <c r="G2152" i="16"/>
  <c r="G2148" i="16"/>
  <c r="H2148" i="16"/>
  <c r="D2148" i="16"/>
  <c r="F2148" i="16"/>
  <c r="J2148" i="16"/>
  <c r="I2133" i="16"/>
  <c r="F2133" i="16"/>
  <c r="H2133" i="16"/>
  <c r="D2133" i="16"/>
  <c r="G2133" i="16"/>
  <c r="G2130" i="16"/>
  <c r="F2130" i="16"/>
  <c r="H2130" i="16"/>
  <c r="E2130" i="16"/>
  <c r="I2130" i="16"/>
  <c r="D2130" i="16"/>
  <c r="I2126" i="16"/>
  <c r="H2126" i="16"/>
  <c r="F2126" i="16"/>
  <c r="J2126" i="16"/>
  <c r="F2122" i="16"/>
  <c r="E2122" i="16"/>
  <c r="D2122" i="16"/>
  <c r="G2110" i="16"/>
  <c r="H2110" i="16"/>
  <c r="J2110" i="16"/>
  <c r="E2110" i="16"/>
  <c r="D2110" i="16"/>
  <c r="D2106" i="16"/>
  <c r="I2106" i="16"/>
  <c r="F2095" i="16"/>
  <c r="H2095" i="16"/>
  <c r="H2091" i="16"/>
  <c r="J2091" i="16"/>
  <c r="F2087" i="16"/>
  <c r="J2087" i="16"/>
  <c r="I2087" i="16"/>
  <c r="H2087" i="16"/>
  <c r="D2083" i="16"/>
  <c r="H2083" i="16"/>
  <c r="G2071" i="16"/>
  <c r="I2071" i="16"/>
  <c r="F2063" i="16"/>
  <c r="H2063" i="16"/>
  <c r="H2004" i="16"/>
  <c r="J2004" i="16"/>
  <c r="F2004" i="16"/>
  <c r="I2004" i="16"/>
  <c r="E2004" i="16"/>
  <c r="G2000" i="16"/>
  <c r="I2000" i="16"/>
  <c r="D2000" i="16"/>
  <c r="H2000" i="16"/>
  <c r="F1996" i="16"/>
  <c r="H1996" i="16"/>
  <c r="D1996" i="16"/>
  <c r="I1996" i="16"/>
  <c r="H1992" i="16"/>
  <c r="J1992" i="16"/>
  <c r="I1992" i="16"/>
  <c r="D1992" i="16"/>
  <c r="E1992" i="16"/>
  <c r="J1974" i="16"/>
  <c r="F1974" i="16"/>
  <c r="E1974" i="16"/>
  <c r="G1974" i="16"/>
  <c r="H1966" i="16"/>
  <c r="F1966" i="16"/>
  <c r="G1966" i="16"/>
  <c r="I1966" i="16"/>
  <c r="I1958" i="16"/>
  <c r="G1958" i="16"/>
  <c r="E1958" i="16"/>
  <c r="F1955" i="16"/>
  <c r="E1955" i="16"/>
  <c r="I1955" i="16"/>
  <c r="D1955" i="16"/>
  <c r="J1951" i="16"/>
  <c r="F1951" i="16"/>
  <c r="I1951" i="16"/>
  <c r="I1947" i="16"/>
  <c r="D1947" i="16"/>
  <c r="J1947" i="16"/>
  <c r="F1947" i="16"/>
  <c r="H1943" i="16"/>
  <c r="F1943" i="16"/>
  <c r="G1943" i="16"/>
  <c r="D1939" i="16"/>
  <c r="J1939" i="16"/>
  <c r="G1935" i="16"/>
  <c r="H1935" i="16"/>
  <c r="J1935" i="16"/>
  <c r="E1935" i="16"/>
  <c r="I1935" i="16"/>
  <c r="D1931" i="16"/>
  <c r="J1931" i="16"/>
  <c r="F1931" i="16"/>
  <c r="G1931" i="16"/>
  <c r="I1931" i="16"/>
  <c r="G1927" i="16"/>
  <c r="J1927" i="16"/>
  <c r="I1927" i="16"/>
  <c r="D1927" i="16"/>
  <c r="F1927" i="16"/>
  <c r="H1927" i="16"/>
  <c r="F1923" i="16"/>
  <c r="J1923" i="16"/>
  <c r="G1923" i="16"/>
  <c r="I1923" i="16"/>
  <c r="E1919" i="16"/>
  <c r="G1919" i="16"/>
  <c r="F1919" i="16"/>
  <c r="G1916" i="16"/>
  <c r="I1916" i="16"/>
  <c r="E1916" i="16"/>
  <c r="D1912" i="16"/>
  <c r="E1912" i="16"/>
  <c r="J1912" i="16"/>
  <c r="I1908" i="16"/>
  <c r="E1908" i="16"/>
  <c r="F1908" i="16"/>
  <c r="J1908" i="16"/>
  <c r="E1901" i="16"/>
  <c r="J1901" i="16"/>
  <c r="D1901" i="16"/>
  <c r="I1901" i="16"/>
  <c r="H1901" i="16"/>
  <c r="F1897" i="16"/>
  <c r="G1897" i="16"/>
  <c r="G1889" i="16"/>
  <c r="E1889" i="16"/>
  <c r="I1889" i="16"/>
  <c r="H1889" i="16"/>
  <c r="J1889" i="16"/>
  <c r="D1889" i="16"/>
  <c r="F1889" i="16"/>
  <c r="H1877" i="16"/>
  <c r="G1877" i="16"/>
  <c r="D1877" i="16"/>
  <c r="E1877" i="16"/>
  <c r="E1550" i="16"/>
  <c r="I1550" i="16"/>
  <c r="J1550" i="16"/>
  <c r="F1550" i="16"/>
  <c r="H1550" i="16"/>
  <c r="D1550" i="16"/>
  <c r="I1546" i="16"/>
  <c r="G1546" i="16"/>
  <c r="D1546" i="16"/>
  <c r="E1546" i="16"/>
  <c r="H1546" i="16"/>
  <c r="F1546" i="16"/>
  <c r="J1546" i="16"/>
  <c r="I1543" i="16"/>
  <c r="G1543" i="16"/>
  <c r="G1531" i="16"/>
  <c r="H1531" i="16"/>
  <c r="I1531" i="16"/>
  <c r="E1531" i="16"/>
  <c r="D1531" i="16"/>
  <c r="F879" i="16"/>
  <c r="E879" i="16"/>
  <c r="J879" i="16"/>
  <c r="D879" i="16"/>
  <c r="G879" i="16"/>
  <c r="I879" i="16"/>
  <c r="G875" i="16"/>
  <c r="E875" i="16"/>
  <c r="I875" i="16"/>
  <c r="J875" i="16"/>
  <c r="H875" i="16"/>
  <c r="D875" i="16"/>
  <c r="I871" i="16"/>
  <c r="G871" i="16"/>
  <c r="J871" i="16"/>
  <c r="D871" i="16"/>
  <c r="H867" i="16"/>
  <c r="D867" i="16"/>
  <c r="I867" i="16"/>
  <c r="H863" i="16"/>
  <c r="F863" i="16"/>
  <c r="D863" i="16"/>
  <c r="E863" i="16"/>
  <c r="G859" i="16"/>
  <c r="F859" i="16"/>
  <c r="E855" i="16"/>
  <c r="G855" i="16"/>
  <c r="F855" i="16"/>
  <c r="D855" i="16"/>
  <c r="I851" i="16"/>
  <c r="H851" i="16"/>
  <c r="J851" i="16"/>
  <c r="H847" i="16"/>
  <c r="G847" i="16"/>
  <c r="I847" i="16"/>
  <c r="E827" i="16"/>
  <c r="H827" i="16"/>
  <c r="J827" i="16"/>
  <c r="D823" i="16"/>
  <c r="E823" i="16"/>
  <c r="G823" i="16"/>
  <c r="H823" i="16"/>
  <c r="F823" i="16"/>
  <c r="I823" i="16"/>
  <c r="J820" i="16"/>
  <c r="H820" i="16"/>
  <c r="H816" i="16"/>
  <c r="E816" i="16"/>
  <c r="D816" i="16"/>
  <c r="F816" i="16"/>
  <c r="I816" i="16"/>
  <c r="G816" i="16"/>
  <c r="D812" i="16"/>
  <c r="G812" i="16"/>
  <c r="I812" i="16"/>
  <c r="H812" i="16"/>
  <c r="F812" i="16"/>
  <c r="J812" i="16"/>
  <c r="G808" i="16"/>
  <c r="D808" i="16"/>
  <c r="H808" i="16"/>
  <c r="I808" i="16"/>
  <c r="J808" i="16"/>
  <c r="I671" i="16"/>
  <c r="E671" i="16"/>
  <c r="H671" i="16"/>
  <c r="J657" i="16"/>
  <c r="E657" i="16"/>
  <c r="D657" i="16"/>
  <c r="I657" i="16"/>
  <c r="G657" i="16"/>
  <c r="G649" i="16"/>
  <c r="J649" i="16"/>
  <c r="E649" i="16"/>
  <c r="F649" i="16"/>
  <c r="F641" i="16"/>
  <c r="D641" i="16"/>
  <c r="H641" i="16"/>
  <c r="I641" i="16"/>
  <c r="E641" i="16"/>
  <c r="F112" i="16"/>
  <c r="H112" i="16"/>
  <c r="J112" i="16"/>
  <c r="D112" i="16"/>
  <c r="E112" i="16"/>
  <c r="G112" i="16"/>
  <c r="F42" i="16"/>
  <c r="D42" i="16"/>
  <c r="E42" i="16"/>
  <c r="H42" i="16"/>
  <c r="J42" i="16"/>
  <c r="G2168" i="16"/>
  <c r="I1939" i="16"/>
  <c r="J2188" i="16"/>
  <c r="E820" i="16"/>
  <c r="G863" i="16"/>
  <c r="F657" i="16"/>
  <c r="D2176" i="16"/>
  <c r="G2083" i="16"/>
  <c r="F2204" i="16"/>
  <c r="E2067" i="16"/>
  <c r="I2059" i="16"/>
  <c r="E2140" i="16"/>
  <c r="J2302" i="16"/>
  <c r="J2180" i="16"/>
  <c r="F2106" i="16"/>
  <c r="F2302" i="16"/>
  <c r="D2063" i="16"/>
  <c r="D2233" i="16"/>
  <c r="I5" i="16"/>
  <c r="F28" i="16"/>
  <c r="J28" i="16"/>
  <c r="H1904" i="16"/>
  <c r="I2122" i="16"/>
  <c r="I2188" i="16"/>
  <c r="G2067" i="16"/>
  <c r="G2140" i="16"/>
  <c r="H2321" i="16"/>
  <c r="F2099" i="16"/>
  <c r="J2083" i="16"/>
  <c r="J637" i="16"/>
  <c r="I645" i="16"/>
  <c r="D2079" i="16"/>
  <c r="J2164" i="16"/>
  <c r="G653" i="16"/>
  <c r="I2099" i="16"/>
  <c r="G2144" i="16"/>
  <c r="I2144" i="16"/>
  <c r="H2164" i="16"/>
  <c r="E2164" i="16"/>
  <c r="G2321" i="16"/>
  <c r="D831" i="16"/>
  <c r="I859" i="16"/>
  <c r="H1543" i="16"/>
  <c r="I2196" i="16"/>
  <c r="J847" i="16"/>
  <c r="I722" i="16"/>
  <c r="F831" i="16"/>
  <c r="H835" i="16"/>
  <c r="D835" i="16"/>
  <c r="J839" i="16"/>
  <c r="G843" i="16"/>
  <c r="J859" i="16"/>
  <c r="I1962" i="16"/>
  <c r="E1962" i="16"/>
  <c r="I2022" i="16"/>
  <c r="F2022" i="16"/>
  <c r="H2026" i="16"/>
  <c r="F2026" i="16"/>
  <c r="G2030" i="16"/>
  <c r="F2034" i="16"/>
  <c r="J2156" i="16"/>
  <c r="E2156" i="16"/>
  <c r="G2160" i="16"/>
  <c r="I2192" i="16"/>
  <c r="J2192" i="16"/>
  <c r="E2196" i="16"/>
  <c r="H2207" i="16"/>
  <c r="H2306" i="16"/>
  <c r="J1966" i="16"/>
  <c r="E2071" i="16"/>
  <c r="I800" i="16"/>
  <c r="E800" i="16"/>
  <c r="J804" i="16"/>
  <c r="I1535" i="16"/>
  <c r="H1535" i="16"/>
  <c r="G1539" i="16"/>
  <c r="I1881" i="16"/>
  <c r="D1885" i="16"/>
  <c r="E1885" i="16"/>
  <c r="E2012" i="16"/>
  <c r="J2012" i="16"/>
  <c r="H2071" i="16"/>
  <c r="H2236" i="16"/>
  <c r="J2236" i="16"/>
  <c r="H2226" i="16"/>
  <c r="I2091" i="16"/>
  <c r="E2091" i="16"/>
  <c r="J1958" i="16"/>
  <c r="E1943" i="16"/>
  <c r="J2133" i="16"/>
  <c r="D1923" i="16"/>
  <c r="G1881" i="16"/>
  <c r="E2030" i="16"/>
  <c r="D2184" i="16"/>
  <c r="G2087" i="16"/>
  <c r="D2126" i="16"/>
  <c r="F2211" i="16"/>
  <c r="G5" i="16"/>
  <c r="E1996" i="16"/>
  <c r="D2204" i="16"/>
  <c r="E2211" i="16"/>
  <c r="G1992" i="16"/>
  <c r="D671" i="16"/>
  <c r="F851" i="16"/>
  <c r="J855" i="16"/>
  <c r="I1919" i="16"/>
  <c r="E1931" i="16"/>
  <c r="J1955" i="16"/>
  <c r="G1939" i="16"/>
  <c r="H1916" i="16"/>
  <c r="F1912" i="16"/>
  <c r="H1955" i="16"/>
  <c r="E808" i="16"/>
  <c r="E2034" i="16"/>
  <c r="J1531" i="16"/>
  <c r="F1877" i="16"/>
  <c r="H1893" i="16"/>
  <c r="E2302" i="16"/>
  <c r="H645" i="16"/>
  <c r="F875" i="16"/>
  <c r="J2106" i="16"/>
  <c r="H2310" i="16"/>
  <c r="I649" i="16"/>
  <c r="I827" i="16"/>
  <c r="J816" i="16"/>
  <c r="I2008" i="16"/>
  <c r="D2152" i="16"/>
  <c r="I2063" i="16"/>
  <c r="D649" i="16"/>
  <c r="J5" i="16"/>
  <c r="G28" i="16"/>
  <c r="D827" i="16"/>
  <c r="J2122" i="16"/>
  <c r="J2008" i="16"/>
  <c r="D653" i="16"/>
  <c r="E2079" i="16"/>
  <c r="E653" i="16"/>
  <c r="I653" i="16"/>
  <c r="D2099" i="16"/>
  <c r="D2164" i="16"/>
  <c r="J2321" i="16"/>
  <c r="D2306" i="16"/>
  <c r="E847" i="16"/>
  <c r="E843" i="16"/>
  <c r="D1974" i="16"/>
  <c r="D2030" i="16"/>
  <c r="I1974" i="16"/>
  <c r="F2226" i="16"/>
  <c r="H831" i="16"/>
  <c r="E835" i="16"/>
  <c r="I835" i="16"/>
  <c r="F839" i="16"/>
  <c r="D847" i="16"/>
  <c r="D859" i="16"/>
  <c r="H1962" i="16"/>
  <c r="D1962" i="16"/>
  <c r="G2022" i="16"/>
  <c r="E2022" i="16"/>
  <c r="I2030" i="16"/>
  <c r="G2156" i="16"/>
  <c r="J2160" i="16"/>
  <c r="I2160" i="16"/>
  <c r="E2192" i="16"/>
  <c r="F2192" i="16"/>
  <c r="F2196" i="16"/>
  <c r="D2207" i="16"/>
  <c r="I2306" i="16"/>
  <c r="D800" i="16"/>
  <c r="G722" i="16"/>
  <c r="E1881" i="16"/>
  <c r="J2226" i="16"/>
  <c r="D1958" i="16"/>
  <c r="F2071" i="16"/>
  <c r="J800" i="16"/>
  <c r="I804" i="16"/>
  <c r="D1539" i="16"/>
  <c r="F1543" i="16"/>
  <c r="D1881" i="16"/>
  <c r="H2012" i="16"/>
  <c r="D2091" i="16"/>
  <c r="F2215" i="16"/>
  <c r="I1943" i="16"/>
  <c r="E871" i="16"/>
  <c r="H1923" i="16"/>
  <c r="E2063" i="16"/>
  <c r="F2103" i="16"/>
  <c r="H2184" i="16"/>
  <c r="E2126" i="16"/>
  <c r="F1992" i="16"/>
  <c r="G2239" i="16"/>
  <c r="G1996" i="16"/>
  <c r="I2204" i="16"/>
  <c r="J2219" i="16"/>
  <c r="J2000" i="16"/>
  <c r="G671" i="16"/>
  <c r="E851" i="16"/>
  <c r="H855" i="16"/>
  <c r="E1923" i="16"/>
  <c r="J2233" i="16"/>
  <c r="G42" i="16"/>
  <c r="H1912" i="16"/>
  <c r="G1955" i="16"/>
  <c r="I1897" i="16"/>
  <c r="H1908" i="16"/>
  <c r="G1893" i="16"/>
  <c r="J1893" i="16"/>
  <c r="I2148" i="16"/>
  <c r="H722" i="16"/>
  <c r="J823" i="16"/>
  <c r="I2310" i="16"/>
  <c r="H1951" i="16"/>
  <c r="J2152" i="16"/>
  <c r="G1901" i="16"/>
  <c r="D645" i="16"/>
  <c r="H879" i="16"/>
  <c r="F2110" i="16"/>
  <c r="D2172" i="16"/>
  <c r="J2310" i="16"/>
  <c r="E1939" i="16"/>
  <c r="G1947" i="16"/>
  <c r="G2342" i="16"/>
  <c r="I2342" i="16"/>
  <c r="J2342" i="16"/>
  <c r="H2338" i="16"/>
  <c r="I2338" i="16"/>
  <c r="H2334" i="16"/>
  <c r="G2334" i="16"/>
  <c r="F2330" i="16"/>
  <c r="J2330" i="16"/>
  <c r="H2330" i="16"/>
  <c r="F2327" i="16"/>
  <c r="G2327" i="16"/>
  <c r="I1977" i="16"/>
  <c r="F1977" i="16"/>
  <c r="G1977" i="16"/>
  <c r="E1977" i="16"/>
  <c r="E1586" i="16"/>
  <c r="J1586" i="16"/>
  <c r="I1586" i="16"/>
  <c r="E1564" i="16"/>
  <c r="F1564" i="16"/>
  <c r="F1560" i="16"/>
  <c r="J1560" i="16"/>
  <c r="D926" i="16"/>
  <c r="F926" i="16"/>
  <c r="I914" i="16"/>
  <c r="D914" i="16"/>
  <c r="J914" i="16"/>
  <c r="H729" i="16"/>
  <c r="F729" i="16"/>
  <c r="G729" i="16"/>
  <c r="H2019" i="16"/>
  <c r="F2019" i="16"/>
  <c r="E2019" i="16"/>
  <c r="J2019" i="16"/>
  <c r="D2019" i="16"/>
  <c r="J1758" i="16"/>
  <c r="D1758" i="16"/>
  <c r="H1650" i="16"/>
  <c r="E1650" i="16"/>
  <c r="I1601" i="16"/>
  <c r="H1601" i="16"/>
  <c r="G1328" i="16"/>
  <c r="F1328" i="16"/>
  <c r="E1328" i="16"/>
  <c r="F1301" i="16"/>
  <c r="E1301" i="16"/>
  <c r="G1289" i="16"/>
  <c r="I1289" i="16"/>
  <c r="E1286" i="16"/>
  <c r="H1286" i="16"/>
  <c r="F1262" i="16"/>
  <c r="H1262" i="16"/>
  <c r="G1258" i="16"/>
  <c r="H1258" i="16"/>
  <c r="I1258" i="16"/>
  <c r="I1220" i="16"/>
  <c r="H1220" i="16"/>
  <c r="G1220" i="16"/>
  <c r="J1220" i="16"/>
  <c r="J1212" i="16"/>
  <c r="G1212" i="16"/>
  <c r="F1212" i="16"/>
  <c r="J1208" i="16"/>
  <c r="G1208" i="16"/>
  <c r="G1204" i="16"/>
  <c r="J1204" i="16"/>
  <c r="H1204" i="16"/>
  <c r="H1080" i="16"/>
  <c r="E1080" i="16"/>
  <c r="J1080" i="16"/>
  <c r="D1080" i="16"/>
  <c r="G1076" i="16"/>
  <c r="I1076" i="16"/>
  <c r="H1076" i="16"/>
  <c r="H972" i="16"/>
  <c r="J972" i="16"/>
  <c r="E972" i="16"/>
  <c r="J949" i="16"/>
  <c r="D949" i="16"/>
  <c r="G795" i="16"/>
  <c r="H795" i="16"/>
  <c r="G784" i="16"/>
  <c r="H784" i="16"/>
  <c r="H694" i="16"/>
  <c r="D694" i="16"/>
  <c r="G694" i="16"/>
  <c r="G680" i="16"/>
  <c r="H680" i="16"/>
  <c r="E680" i="16"/>
  <c r="H610" i="16"/>
  <c r="E610" i="16"/>
  <c r="E606" i="16"/>
  <c r="I606" i="16"/>
  <c r="F606" i="16"/>
  <c r="H596" i="16"/>
  <c r="E596" i="16"/>
  <c r="D596" i="16"/>
  <c r="D398" i="16"/>
  <c r="J398" i="16"/>
  <c r="G398" i="16"/>
  <c r="G1969" i="16"/>
  <c r="E1969" i="16"/>
  <c r="J2461" i="16"/>
  <c r="E2461" i="16"/>
  <c r="J2150" i="16"/>
  <c r="E2150" i="16"/>
  <c r="G1197" i="16"/>
  <c r="I1197" i="16"/>
  <c r="E2504" i="16"/>
  <c r="D2504" i="16"/>
  <c r="G2504" i="16"/>
  <c r="H2504" i="16"/>
  <c r="E2497" i="16"/>
  <c r="J2497" i="16"/>
  <c r="I2497" i="16"/>
  <c r="F2491" i="16"/>
  <c r="G2491" i="16"/>
  <c r="D2491" i="16"/>
  <c r="E2491" i="16"/>
  <c r="H2484" i="16"/>
  <c r="F2484" i="16"/>
  <c r="E2484" i="16"/>
  <c r="I2484" i="16"/>
  <c r="G2472" i="16"/>
  <c r="E2472" i="16"/>
  <c r="H2472" i="16"/>
  <c r="I2472" i="16"/>
  <c r="F2472" i="16"/>
  <c r="J2444" i="16"/>
  <c r="G2444" i="16"/>
  <c r="F2436" i="16"/>
  <c r="J2436" i="16"/>
  <c r="E2436" i="16"/>
  <c r="D2408" i="16"/>
  <c r="E2408" i="16"/>
  <c r="E2397" i="16"/>
  <c r="F2397" i="16"/>
  <c r="D2397" i="16"/>
  <c r="G2390" i="16"/>
  <c r="E2390" i="16"/>
  <c r="F2390" i="16"/>
  <c r="I2390" i="16"/>
  <c r="E2333" i="16"/>
  <c r="G2333" i="16"/>
  <c r="D2333" i="16"/>
  <c r="I2309" i="16"/>
  <c r="G2309" i="16"/>
  <c r="D2309" i="16"/>
  <c r="E2309" i="16"/>
  <c r="E2298" i="16"/>
  <c r="G2298" i="16"/>
  <c r="E2260" i="16"/>
  <c r="J2260" i="16"/>
  <c r="G2260" i="16"/>
  <c r="I2248" i="16"/>
  <c r="H2248" i="16"/>
  <c r="I2240" i="16"/>
  <c r="D2240" i="16"/>
  <c r="F2240" i="16"/>
  <c r="F2217" i="16"/>
  <c r="E2217" i="16"/>
  <c r="J2217" i="16"/>
  <c r="D2217" i="16"/>
  <c r="G2217" i="16"/>
  <c r="H2217" i="16"/>
  <c r="J2116" i="16"/>
  <c r="I2116" i="16"/>
  <c r="D2116" i="16"/>
  <c r="E2085" i="16"/>
  <c r="J2085" i="16"/>
  <c r="F2085" i="16"/>
  <c r="G2085" i="16"/>
  <c r="F2077" i="16"/>
  <c r="D2077" i="16"/>
  <c r="J2077" i="16"/>
  <c r="I2077" i="16"/>
  <c r="E2077" i="16"/>
  <c r="H2077" i="16"/>
  <c r="E2069" i="16"/>
  <c r="I2069" i="16"/>
  <c r="F2069" i="16"/>
  <c r="J2069" i="16"/>
  <c r="G2069" i="16"/>
  <c r="F2061" i="16"/>
  <c r="D2061" i="16"/>
  <c r="G2061" i="16"/>
  <c r="I2061" i="16"/>
  <c r="J2053" i="16"/>
  <c r="E2053" i="16"/>
  <c r="D2053" i="16"/>
  <c r="F2053" i="16"/>
  <c r="H2053" i="16"/>
  <c r="H2036" i="16"/>
  <c r="D2036" i="16"/>
  <c r="E2028" i="16"/>
  <c r="D2028" i="16"/>
  <c r="H2028" i="16"/>
  <c r="D2003" i="16"/>
  <c r="G2003" i="16"/>
  <c r="J2003" i="16"/>
  <c r="F2003" i="16"/>
  <c r="H1988" i="16"/>
  <c r="E1988" i="16"/>
  <c r="F1988" i="16"/>
  <c r="D1988" i="16"/>
  <c r="G1988" i="16"/>
  <c r="E1967" i="16"/>
  <c r="J1967" i="16"/>
  <c r="I1967" i="16"/>
  <c r="D1967" i="16"/>
  <c r="G1967" i="16"/>
  <c r="H1938" i="16"/>
  <c r="I1938" i="16"/>
  <c r="J1938" i="16"/>
  <c r="D1938" i="16"/>
  <c r="F1938" i="16"/>
  <c r="G1938" i="16"/>
  <c r="F1930" i="16"/>
  <c r="G1930" i="16"/>
  <c r="E1930" i="16"/>
  <c r="D1930" i="16"/>
  <c r="H1922" i="16"/>
  <c r="D1922" i="16"/>
  <c r="I1922" i="16"/>
  <c r="F1922" i="16"/>
  <c r="D1915" i="16"/>
  <c r="E1915" i="16"/>
  <c r="F1907" i="16"/>
  <c r="D1907" i="16"/>
  <c r="G1900" i="16"/>
  <c r="E1900" i="16"/>
  <c r="F1900" i="16"/>
  <c r="J1900" i="16"/>
  <c r="D1892" i="16"/>
  <c r="I1892" i="16"/>
  <c r="F1892" i="16"/>
  <c r="I1851" i="16"/>
  <c r="F1851" i="16"/>
  <c r="H1851" i="16"/>
  <c r="G1851" i="16"/>
  <c r="J1851" i="16"/>
  <c r="H1818" i="16"/>
  <c r="F1818" i="16"/>
  <c r="D1818" i="16"/>
  <c r="J1818" i="16"/>
  <c r="E1818" i="16"/>
  <c r="G1818" i="16"/>
  <c r="G1802" i="16"/>
  <c r="F1802" i="16"/>
  <c r="E1784" i="16"/>
  <c r="J1784" i="16"/>
  <c r="F1784" i="16"/>
  <c r="D1784" i="16"/>
  <c r="H1784" i="16"/>
  <c r="G1784" i="16"/>
  <c r="I1784" i="16"/>
  <c r="J1778" i="16"/>
  <c r="I1778" i="16"/>
  <c r="I1699" i="16"/>
  <c r="D1699" i="16"/>
  <c r="G1615" i="16"/>
  <c r="J1615" i="16"/>
  <c r="D1615" i="16"/>
  <c r="H1615" i="16"/>
  <c r="I1615" i="16"/>
  <c r="F1607" i="16"/>
  <c r="H1607" i="16"/>
  <c r="G1607" i="16"/>
  <c r="E1607" i="16"/>
  <c r="J1607" i="16"/>
  <c r="D1563" i="16"/>
  <c r="F1563" i="16"/>
  <c r="J1563" i="16"/>
  <c r="E1563" i="16"/>
  <c r="G1563" i="16"/>
  <c r="F1538" i="16"/>
  <c r="H1538" i="16"/>
  <c r="I1538" i="16"/>
  <c r="D1538" i="16"/>
  <c r="E1538" i="16"/>
  <c r="E1435" i="16"/>
  <c r="F1435" i="16"/>
  <c r="F1429" i="16"/>
  <c r="G1429" i="16"/>
  <c r="H1429" i="16"/>
  <c r="I1429" i="16"/>
  <c r="E1429" i="16"/>
  <c r="J1429" i="16"/>
  <c r="H1418" i="16"/>
  <c r="E1418" i="16"/>
  <c r="G1418" i="16"/>
  <c r="I1382" i="16"/>
  <c r="J1382" i="16"/>
  <c r="E1323" i="16"/>
  <c r="J1323" i="16"/>
  <c r="D1323" i="16"/>
  <c r="G1323" i="16"/>
  <c r="H1281" i="16"/>
  <c r="G1281" i="16"/>
  <c r="F1281" i="16"/>
  <c r="E1281" i="16"/>
  <c r="D1281" i="16"/>
  <c r="I1281" i="16"/>
  <c r="G1265" i="16"/>
  <c r="D1265" i="16"/>
  <c r="H1265" i="16"/>
  <c r="G1207" i="16"/>
  <c r="I1207" i="16"/>
  <c r="G1146" i="16"/>
  <c r="E1146" i="16"/>
  <c r="F1146" i="16"/>
  <c r="D1146" i="16"/>
  <c r="I1146" i="16"/>
  <c r="E1140" i="16"/>
  <c r="D1140" i="16"/>
  <c r="I1140" i="16"/>
  <c r="J1140" i="16"/>
  <c r="F1132" i="16"/>
  <c r="G1132" i="16"/>
  <c r="D1132" i="16"/>
  <c r="H1132" i="16"/>
  <c r="J1132" i="16"/>
  <c r="I1132" i="16"/>
  <c r="E1132" i="16"/>
  <c r="E1124" i="16"/>
  <c r="D1124" i="16"/>
  <c r="H1124" i="16"/>
  <c r="G1124" i="16"/>
  <c r="I1124" i="16"/>
  <c r="F1124" i="16"/>
  <c r="J1124" i="16"/>
  <c r="I1120" i="16"/>
  <c r="E1120" i="16"/>
  <c r="F1120" i="16"/>
  <c r="J1120" i="16"/>
  <c r="E1112" i="16"/>
  <c r="I1112" i="16"/>
  <c r="F1112" i="16"/>
  <c r="D1112" i="16"/>
  <c r="H1112" i="16"/>
  <c r="E858" i="16"/>
  <c r="H858" i="16"/>
  <c r="F858" i="16"/>
  <c r="D858" i="16"/>
  <c r="E850" i="16"/>
  <c r="I850" i="16"/>
  <c r="F850" i="16"/>
  <c r="J850" i="16"/>
  <c r="G850" i="16"/>
  <c r="D846" i="16"/>
  <c r="G846" i="16"/>
  <c r="J846" i="16"/>
  <c r="F846" i="16"/>
  <c r="E846" i="16"/>
  <c r="G838" i="16"/>
  <c r="H838" i="16"/>
  <c r="J838" i="16"/>
  <c r="I838" i="16"/>
  <c r="E838" i="16"/>
  <c r="E834" i="16"/>
  <c r="D834" i="16"/>
  <c r="J834" i="16"/>
  <c r="I834" i="16"/>
  <c r="H834" i="16"/>
  <c r="G834" i="16"/>
  <c r="D815" i="16"/>
  <c r="E815" i="16"/>
  <c r="H815" i="16"/>
  <c r="J815" i="16"/>
  <c r="F815" i="16"/>
  <c r="I815" i="16"/>
  <c r="G815" i="16"/>
  <c r="I807" i="16"/>
  <c r="D807" i="16"/>
  <c r="G807" i="16"/>
  <c r="G797" i="16"/>
  <c r="E797" i="16"/>
  <c r="G791" i="16"/>
  <c r="H791" i="16"/>
  <c r="E791" i="16"/>
  <c r="D791" i="16"/>
  <c r="G736" i="16"/>
  <c r="H736" i="16"/>
  <c r="E736" i="16"/>
  <c r="H702" i="16"/>
  <c r="I702" i="16"/>
  <c r="E702" i="16"/>
  <c r="I686" i="16"/>
  <c r="J686" i="16"/>
  <c r="F686" i="16"/>
  <c r="E679" i="16"/>
  <c r="G679" i="16"/>
  <c r="H679" i="16"/>
  <c r="G665" i="16"/>
  <c r="E665" i="16"/>
  <c r="J665" i="16"/>
  <c r="H665" i="16"/>
  <c r="F665" i="16"/>
  <c r="G661" i="16"/>
  <c r="E661" i="16"/>
  <c r="D656" i="16"/>
  <c r="F656" i="16"/>
  <c r="J656" i="16"/>
  <c r="I581" i="16"/>
  <c r="E581" i="16"/>
  <c r="D581" i="16"/>
  <c r="H581" i="16"/>
  <c r="J581" i="16"/>
  <c r="D558" i="16"/>
  <c r="J558" i="16"/>
  <c r="F558" i="16"/>
  <c r="E558" i="16"/>
  <c r="G558" i="16"/>
  <c r="H558" i="16"/>
  <c r="D547" i="16"/>
  <c r="J547" i="16"/>
  <c r="F528" i="16"/>
  <c r="D528" i="16"/>
  <c r="G521" i="16"/>
  <c r="J521" i="16"/>
  <c r="F521" i="16"/>
  <c r="I521" i="16"/>
  <c r="E521" i="16"/>
  <c r="D521" i="16"/>
  <c r="H521" i="16"/>
  <c r="G495" i="16"/>
  <c r="D495" i="16"/>
  <c r="E488" i="16"/>
  <c r="D488" i="16"/>
  <c r="J488" i="16"/>
  <c r="I488" i="16"/>
  <c r="H488" i="16"/>
  <c r="F488" i="16"/>
  <c r="G488" i="16"/>
  <c r="I451" i="16"/>
  <c r="E451" i="16"/>
  <c r="F451" i="16"/>
  <c r="G451" i="16"/>
  <c r="H451" i="16"/>
  <c r="D451" i="16"/>
  <c r="J427" i="16"/>
  <c r="H427" i="16"/>
  <c r="F419" i="16"/>
  <c r="I419" i="16"/>
  <c r="E411" i="16"/>
  <c r="J411" i="16"/>
  <c r="D411" i="16"/>
  <c r="G411" i="16"/>
  <c r="F411" i="16"/>
  <c r="G365" i="16"/>
  <c r="F365" i="16"/>
  <c r="J1146" i="16"/>
  <c r="I2408" i="16"/>
  <c r="D702" i="16"/>
  <c r="F1101" i="16"/>
  <c r="H1961" i="16"/>
  <c r="J770" i="16"/>
  <c r="G1946" i="16"/>
  <c r="D2124" i="16"/>
  <c r="G2120" i="16"/>
  <c r="F321" i="16"/>
  <c r="D325" i="16"/>
  <c r="G389" i="16"/>
  <c r="H2383" i="16"/>
  <c r="F2504" i="16"/>
  <c r="G297" i="16"/>
  <c r="G301" i="16"/>
  <c r="J301" i="16"/>
  <c r="D317" i="16"/>
  <c r="D321" i="16"/>
  <c r="I329" i="16"/>
  <c r="H329" i="16"/>
  <c r="D971" i="16"/>
  <c r="G1892" i="16"/>
  <c r="D1961" i="16"/>
  <c r="H2003" i="16"/>
  <c r="J2128" i="16"/>
  <c r="J2240" i="16"/>
  <c r="F736" i="16"/>
  <c r="J1626" i="16"/>
  <c r="J2323" i="16"/>
  <c r="H2497" i="16"/>
  <c r="D1802" i="16"/>
  <c r="F1308" i="16"/>
  <c r="F1312" i="16"/>
  <c r="H423" i="16"/>
  <c r="F706" i="16"/>
  <c r="H1312" i="16"/>
  <c r="D1795" i="16"/>
  <c r="E1802" i="16"/>
  <c r="F1847" i="16"/>
  <c r="E2248" i="16"/>
  <c r="I2264" i="16"/>
  <c r="F2298" i="16"/>
  <c r="J2367" i="16"/>
  <c r="H2476" i="16"/>
  <c r="D498" i="16"/>
  <c r="E628" i="16"/>
  <c r="I139" i="16"/>
  <c r="H501" i="16"/>
  <c r="G505" i="16"/>
  <c r="I628" i="16"/>
  <c r="D897" i="16"/>
  <c r="I936" i="16"/>
  <c r="J936" i="16"/>
  <c r="D1097" i="16"/>
  <c r="H1308" i="16"/>
  <c r="I1691" i="16"/>
  <c r="H1788" i="16"/>
  <c r="E1806" i="16"/>
  <c r="G2041" i="16"/>
  <c r="G2081" i="16"/>
  <c r="G2376" i="16"/>
  <c r="J2376" i="16"/>
  <c r="D2379" i="16"/>
  <c r="F1691" i="16"/>
  <c r="F1778" i="16"/>
  <c r="I2387" i="16"/>
  <c r="H1695" i="16"/>
  <c r="E1781" i="16"/>
  <c r="D917" i="16"/>
  <c r="G917" i="16"/>
  <c r="D1017" i="16"/>
  <c r="F1017" i="16"/>
  <c r="E1034" i="16"/>
  <c r="G1034" i="16"/>
  <c r="H1207" i="16"/>
  <c r="D1382" i="16"/>
  <c r="D1386" i="16"/>
  <c r="E1559" i="16"/>
  <c r="G1630" i="16"/>
  <c r="D1656" i="16"/>
  <c r="J1691" i="16"/>
  <c r="I1695" i="16"/>
  <c r="F1699" i="16"/>
  <c r="G1907" i="16"/>
  <c r="J1915" i="16"/>
  <c r="J2397" i="16"/>
  <c r="I2198" i="16"/>
  <c r="E615" i="16"/>
  <c r="H2333" i="16"/>
  <c r="D369" i="16"/>
  <c r="J365" i="16"/>
  <c r="H365" i="16"/>
  <c r="H419" i="16"/>
  <c r="H464" i="16"/>
  <c r="I480" i="16"/>
  <c r="G501" i="16"/>
  <c r="G528" i="16"/>
  <c r="E656" i="16"/>
  <c r="I732" i="16"/>
  <c r="G971" i="16"/>
  <c r="F1265" i="16"/>
  <c r="G1435" i="16"/>
  <c r="G1781" i="16"/>
  <c r="G1810" i="16"/>
  <c r="J1964" i="16"/>
  <c r="D2032" i="16"/>
  <c r="F2036" i="16"/>
  <c r="H2198" i="16"/>
  <c r="J2213" i="16"/>
  <c r="F2387" i="16"/>
  <c r="D1851" i="16"/>
  <c r="E1851" i="16"/>
  <c r="J2061" i="16"/>
  <c r="H1900" i="16"/>
  <c r="H139" i="16"/>
  <c r="I2333" i="16"/>
  <c r="D1277" i="16"/>
  <c r="I1985" i="16"/>
  <c r="F791" i="16"/>
  <c r="I1988" i="16"/>
  <c r="H2069" i="16"/>
  <c r="F2135" i="16"/>
  <c r="F1985" i="16"/>
  <c r="G2053" i="16"/>
  <c r="H547" i="16"/>
  <c r="F2032" i="16"/>
  <c r="H1140" i="16"/>
  <c r="H2260" i="16"/>
  <c r="D1703" i="16"/>
  <c r="H1967" i="16"/>
  <c r="I1818" i="16"/>
  <c r="E740" i="16"/>
  <c r="H661" i="16"/>
  <c r="J679" i="16"/>
  <c r="G2036" i="16"/>
  <c r="I1017" i="16"/>
  <c r="G1386" i="16"/>
  <c r="J1630" i="16"/>
  <c r="E1907" i="16"/>
  <c r="I1915" i="16"/>
  <c r="G2397" i="16"/>
  <c r="E1265" i="16"/>
  <c r="F1207" i="16"/>
  <c r="J2333" i="16"/>
  <c r="E365" i="16"/>
  <c r="E419" i="16"/>
  <c r="H480" i="16"/>
  <c r="I528" i="16"/>
  <c r="J528" i="16"/>
  <c r="I656" i="16"/>
  <c r="I679" i="16"/>
  <c r="J724" i="16"/>
  <c r="J732" i="16"/>
  <c r="H1435" i="16"/>
  <c r="J1435" i="16"/>
  <c r="D1778" i="16"/>
  <c r="G2213" i="16"/>
  <c r="H2387" i="16"/>
  <c r="H2061" i="16"/>
  <c r="E2057" i="16"/>
  <c r="F2028" i="16"/>
  <c r="D2436" i="16"/>
  <c r="I1900" i="16"/>
  <c r="H1934" i="16"/>
  <c r="H2390" i="16"/>
  <c r="J1988" i="16"/>
  <c r="D2069" i="16"/>
  <c r="J2390" i="16"/>
  <c r="G547" i="16"/>
  <c r="J858" i="16"/>
  <c r="J1538" i="16"/>
  <c r="G1112" i="16"/>
  <c r="I1523" i="16"/>
  <c r="H1563" i="16"/>
  <c r="F581" i="16"/>
  <c r="D427" i="16"/>
  <c r="D1607" i="16"/>
  <c r="G2480" i="16"/>
  <c r="J2480" i="16"/>
  <c r="D2480" i="16"/>
  <c r="G2468" i="16"/>
  <c r="D2468" i="16"/>
  <c r="F2468" i="16"/>
  <c r="J2468" i="16"/>
  <c r="H2468" i="16"/>
  <c r="I2468" i="16"/>
  <c r="J2440" i="16"/>
  <c r="G2440" i="16"/>
  <c r="H2412" i="16"/>
  <c r="J2412" i="16"/>
  <c r="D2412" i="16"/>
  <c r="G2412" i="16"/>
  <c r="I2412" i="16"/>
  <c r="J2373" i="16"/>
  <c r="G2373" i="16"/>
  <c r="E2373" i="16"/>
  <c r="F2373" i="16"/>
  <c r="G2326" i="16"/>
  <c r="H2326" i="16"/>
  <c r="F2326" i="16"/>
  <c r="F2301" i="16"/>
  <c r="H2301" i="16"/>
  <c r="D2301" i="16"/>
  <c r="E2301" i="16"/>
  <c r="J2301" i="16"/>
  <c r="G2301" i="16"/>
  <c r="I2301" i="16"/>
  <c r="H2294" i="16"/>
  <c r="I2294" i="16"/>
  <c r="D2294" i="16"/>
  <c r="F2294" i="16"/>
  <c r="E2294" i="16"/>
  <c r="G2294" i="16"/>
  <c r="I2271" i="16"/>
  <c r="D2271" i="16"/>
  <c r="E2252" i="16"/>
  <c r="G2252" i="16"/>
  <c r="H2252" i="16"/>
  <c r="I2252" i="16"/>
  <c r="G2244" i="16"/>
  <c r="H2244" i="16"/>
  <c r="D2244" i="16"/>
  <c r="I2244" i="16"/>
  <c r="E2244" i="16"/>
  <c r="J2244" i="16"/>
  <c r="J2178" i="16"/>
  <c r="H2178" i="16"/>
  <c r="I2178" i="16"/>
  <c r="G2178" i="16"/>
  <c r="E2178" i="16"/>
  <c r="D2178" i="16"/>
  <c r="H2135" i="16"/>
  <c r="D2135" i="16"/>
  <c r="G2135" i="16"/>
  <c r="I2135" i="16"/>
  <c r="D2120" i="16"/>
  <c r="J2120" i="16"/>
  <c r="H2073" i="16"/>
  <c r="G2073" i="16"/>
  <c r="J2073" i="16"/>
  <c r="E2073" i="16"/>
  <c r="I2073" i="16"/>
  <c r="F2073" i="16"/>
  <c r="D2065" i="16"/>
  <c r="H2065" i="16"/>
  <c r="G2065" i="16"/>
  <c r="I2057" i="16"/>
  <c r="D2057" i="16"/>
  <c r="H2057" i="16"/>
  <c r="G2049" i="16"/>
  <c r="H2049" i="16"/>
  <c r="H2045" i="16"/>
  <c r="F2045" i="16"/>
  <c r="G2032" i="16"/>
  <c r="H2032" i="16"/>
  <c r="E1985" i="16"/>
  <c r="J1985" i="16"/>
  <c r="H1985" i="16"/>
  <c r="G1985" i="16"/>
  <c r="J1970" i="16"/>
  <c r="F1970" i="16"/>
  <c r="G1970" i="16"/>
  <c r="H1970" i="16"/>
  <c r="D1964" i="16"/>
  <c r="H1964" i="16"/>
  <c r="H1950" i="16"/>
  <c r="F1950" i="16"/>
  <c r="J1950" i="16"/>
  <c r="I1950" i="16"/>
  <c r="D1950" i="16"/>
  <c r="E1950" i="16"/>
  <c r="G1950" i="16"/>
  <c r="F1942" i="16"/>
  <c r="H1942" i="16"/>
  <c r="I1942" i="16"/>
  <c r="G1942" i="16"/>
  <c r="D1934" i="16"/>
  <c r="G1934" i="16"/>
  <c r="I1934" i="16"/>
  <c r="J1934" i="16"/>
  <c r="I1926" i="16"/>
  <c r="F1926" i="16"/>
  <c r="H1926" i="16"/>
  <c r="J1926" i="16"/>
  <c r="G1926" i="16"/>
  <c r="E1926" i="16"/>
  <c r="E1918" i="16"/>
  <c r="J1918" i="16"/>
  <c r="F1918" i="16"/>
  <c r="D1918" i="16"/>
  <c r="D1911" i="16"/>
  <c r="F1911" i="16"/>
  <c r="G1911" i="16"/>
  <c r="I1911" i="16"/>
  <c r="E1911" i="16"/>
  <c r="H1911" i="16"/>
  <c r="J1911" i="16"/>
  <c r="G1903" i="16"/>
  <c r="H1903" i="16"/>
  <c r="D1903" i="16"/>
  <c r="E1903" i="16"/>
  <c r="J1903" i="16"/>
  <c r="F1903" i="16"/>
  <c r="H1896" i="16"/>
  <c r="E1896" i="16"/>
  <c r="I1896" i="16"/>
  <c r="J1896" i="16"/>
  <c r="D1896" i="16"/>
  <c r="F1896" i="16"/>
  <c r="G1896" i="16"/>
  <c r="H1810" i="16"/>
  <c r="F1810" i="16"/>
  <c r="I1810" i="16"/>
  <c r="H1799" i="16"/>
  <c r="F1799" i="16"/>
  <c r="D1799" i="16"/>
  <c r="J1799" i="16"/>
  <c r="E1799" i="16"/>
  <c r="G1799" i="16"/>
  <c r="F1781" i="16"/>
  <c r="J1781" i="16"/>
  <c r="H1774" i="16"/>
  <c r="F1774" i="16"/>
  <c r="G1774" i="16"/>
  <c r="D1774" i="16"/>
  <c r="E1774" i="16"/>
  <c r="G1703" i="16"/>
  <c r="I1703" i="16"/>
  <c r="H1703" i="16"/>
  <c r="F1703" i="16"/>
  <c r="J1687" i="16"/>
  <c r="F1687" i="16"/>
  <c r="D1687" i="16"/>
  <c r="E1687" i="16"/>
  <c r="G1687" i="16"/>
  <c r="H1687" i="16"/>
  <c r="J1660" i="16"/>
  <c r="F1660" i="16"/>
  <c r="I1660" i="16"/>
  <c r="G1660" i="16"/>
  <c r="H1622" i="16"/>
  <c r="E1622" i="16"/>
  <c r="G1622" i="16"/>
  <c r="D1622" i="16"/>
  <c r="H1574" i="16"/>
  <c r="I1574" i="16"/>
  <c r="J1574" i="16"/>
  <c r="F1574" i="16"/>
  <c r="F1549" i="16"/>
  <c r="H1549" i="16"/>
  <c r="H1530" i="16"/>
  <c r="J1530" i="16"/>
  <c r="D1527" i="16"/>
  <c r="I1527" i="16"/>
  <c r="E1527" i="16"/>
  <c r="G1520" i="16"/>
  <c r="H1520" i="16"/>
  <c r="F1497" i="16"/>
  <c r="J1497" i="16"/>
  <c r="D1497" i="16"/>
  <c r="I1497" i="16"/>
  <c r="G1497" i="16"/>
  <c r="H1497" i="16"/>
  <c r="E1497" i="16"/>
  <c r="J1439" i="16"/>
  <c r="E1439" i="16"/>
  <c r="I1439" i="16"/>
  <c r="D1439" i="16"/>
  <c r="F1432" i="16"/>
  <c r="G1432" i="16"/>
  <c r="J1432" i="16"/>
  <c r="D1414" i="16"/>
  <c r="E1414" i="16"/>
  <c r="I1414" i="16"/>
  <c r="H1414" i="16"/>
  <c r="J1414" i="16"/>
  <c r="G1414" i="16"/>
  <c r="E1277" i="16"/>
  <c r="G1277" i="16"/>
  <c r="E1242" i="16"/>
  <c r="D1242" i="16"/>
  <c r="F1242" i="16"/>
  <c r="J1242" i="16"/>
  <c r="H1242" i="16"/>
  <c r="I1150" i="16"/>
  <c r="F1150" i="16"/>
  <c r="E1150" i="16"/>
  <c r="J1150" i="16"/>
  <c r="G1150" i="16"/>
  <c r="H1150" i="16"/>
  <c r="D1150" i="16"/>
  <c r="F1136" i="16"/>
  <c r="G1136" i="16"/>
  <c r="J1136" i="16"/>
  <c r="D1136" i="16"/>
  <c r="E1136" i="16"/>
  <c r="I1136" i="16"/>
  <c r="D1128" i="16"/>
  <c r="E1128" i="16"/>
  <c r="I1128" i="16"/>
  <c r="H1128" i="16"/>
  <c r="F1128" i="16"/>
  <c r="J1116" i="16"/>
  <c r="H1116" i="16"/>
  <c r="D1116" i="16"/>
  <c r="I1116" i="16"/>
  <c r="E1116" i="16"/>
  <c r="F1116" i="16"/>
  <c r="H1101" i="16"/>
  <c r="E1101" i="16"/>
  <c r="I1093" i="16"/>
  <c r="F1093" i="16"/>
  <c r="G1093" i="16"/>
  <c r="H1093" i="16"/>
  <c r="I1044" i="16"/>
  <c r="E1044" i="16"/>
  <c r="D1044" i="16"/>
  <c r="J1031" i="16"/>
  <c r="H1031" i="16"/>
  <c r="D1031" i="16"/>
  <c r="F1031" i="16"/>
  <c r="G1031" i="16"/>
  <c r="E1031" i="16"/>
  <c r="D948" i="16"/>
  <c r="J948" i="16"/>
  <c r="E948" i="16"/>
  <c r="G948" i="16"/>
  <c r="H948" i="16"/>
  <c r="I948" i="16"/>
  <c r="F948" i="16"/>
  <c r="I933" i="16"/>
  <c r="G933" i="16"/>
  <c r="F933" i="16"/>
  <c r="D913" i="16"/>
  <c r="J913" i="16"/>
  <c r="E913" i="16"/>
  <c r="I913" i="16"/>
  <c r="F913" i="16"/>
  <c r="H913" i="16"/>
  <c r="H893" i="16"/>
  <c r="D893" i="16"/>
  <c r="J893" i="16"/>
  <c r="F893" i="16"/>
  <c r="F889" i="16"/>
  <c r="I889" i="16"/>
  <c r="G885" i="16"/>
  <c r="E885" i="16"/>
  <c r="H885" i="16"/>
  <c r="I885" i="16"/>
  <c r="I881" i="16"/>
  <c r="G881" i="16"/>
  <c r="J874" i="16"/>
  <c r="G874" i="16"/>
  <c r="I874" i="16"/>
  <c r="F862" i="16"/>
  <c r="I862" i="16"/>
  <c r="J862" i="16"/>
  <c r="J854" i="16"/>
  <c r="D854" i="16"/>
  <c r="F854" i="16"/>
  <c r="E854" i="16"/>
  <c r="I854" i="16"/>
  <c r="G842" i="16"/>
  <c r="E842" i="16"/>
  <c r="D842" i="16"/>
  <c r="J842" i="16"/>
  <c r="H842" i="16"/>
  <c r="I842" i="16"/>
  <c r="J826" i="16"/>
  <c r="G826" i="16"/>
  <c r="F826" i="16"/>
  <c r="H826" i="16"/>
  <c r="E819" i="16"/>
  <c r="G819" i="16"/>
  <c r="I819" i="16"/>
  <c r="F819" i="16"/>
  <c r="E811" i="16"/>
  <c r="J811" i="16"/>
  <c r="H811" i="16"/>
  <c r="D811" i="16"/>
  <c r="F811" i="16"/>
  <c r="G811" i="16"/>
  <c r="G803" i="16"/>
  <c r="I803" i="16"/>
  <c r="J787" i="16"/>
  <c r="H787" i="16"/>
  <c r="F787" i="16"/>
  <c r="H776" i="16"/>
  <c r="G776" i="16"/>
  <c r="F776" i="16"/>
  <c r="J776" i="16"/>
  <c r="E776" i="16"/>
  <c r="G690" i="16"/>
  <c r="D690" i="16"/>
  <c r="G652" i="16"/>
  <c r="E652" i="16"/>
  <c r="G644" i="16"/>
  <c r="E644" i="16"/>
  <c r="J644" i="16"/>
  <c r="D644" i="16"/>
  <c r="F640" i="16"/>
  <c r="E640" i="16"/>
  <c r="I640" i="16"/>
  <c r="G640" i="16"/>
  <c r="D640" i="16"/>
  <c r="H640" i="16"/>
  <c r="J640" i="16"/>
  <c r="I625" i="16"/>
  <c r="G625" i="16"/>
  <c r="E625" i="16"/>
  <c r="G615" i="16"/>
  <c r="D615" i="16"/>
  <c r="J615" i="16"/>
  <c r="D609" i="16"/>
  <c r="I609" i="16"/>
  <c r="G609" i="16"/>
  <c r="E577" i="16"/>
  <c r="G577" i="16"/>
  <c r="H577" i="16"/>
  <c r="D577" i="16"/>
  <c r="I577" i="16"/>
  <c r="F577" i="16"/>
  <c r="I573" i="16"/>
  <c r="J573" i="16"/>
  <c r="H573" i="16"/>
  <c r="E573" i="16"/>
  <c r="G573" i="16"/>
  <c r="J531" i="16"/>
  <c r="G531" i="16"/>
  <c r="H531" i="16"/>
  <c r="G524" i="16"/>
  <c r="H524" i="16"/>
  <c r="E524" i="16"/>
  <c r="I524" i="16"/>
  <c r="J524" i="16"/>
  <c r="F524" i="16"/>
  <c r="D524" i="16"/>
  <c r="D517" i="16"/>
  <c r="G517" i="16"/>
  <c r="H517" i="16"/>
  <c r="E517" i="16"/>
  <c r="F517" i="16"/>
  <c r="I517" i="16"/>
  <c r="J517" i="16"/>
  <c r="E513" i="16"/>
  <c r="G513" i="16"/>
  <c r="H513" i="16"/>
  <c r="D513" i="16"/>
  <c r="I513" i="16"/>
  <c r="F513" i="16"/>
  <c r="I498" i="16"/>
  <c r="F498" i="16"/>
  <c r="J464" i="16"/>
  <c r="F464" i="16"/>
  <c r="F447" i="16"/>
  <c r="E447" i="16"/>
  <c r="I447" i="16"/>
  <c r="J447" i="16"/>
  <c r="D443" i="16"/>
  <c r="J443" i="16"/>
  <c r="D415" i="16"/>
  <c r="J415" i="16"/>
  <c r="F415" i="16"/>
  <c r="I415" i="16"/>
  <c r="G415" i="16"/>
  <c r="H415" i="16"/>
  <c r="E415" i="16"/>
  <c r="F407" i="16"/>
  <c r="I407" i="16"/>
  <c r="E407" i="16"/>
  <c r="D407" i="16"/>
  <c r="H407" i="16"/>
  <c r="H389" i="16"/>
  <c r="D389" i="16"/>
  <c r="I389" i="16"/>
  <c r="E389" i="16"/>
  <c r="I369" i="16"/>
  <c r="E369" i="16"/>
  <c r="J89" i="16"/>
  <c r="E89" i="16"/>
  <c r="H89" i="16"/>
  <c r="I1242" i="16"/>
  <c r="D2260" i="16"/>
  <c r="J1930" i="16"/>
  <c r="F2116" i="16"/>
  <c r="F2128" i="16"/>
  <c r="D1618" i="16"/>
  <c r="F2444" i="16"/>
  <c r="I2367" i="16"/>
  <c r="I317" i="16"/>
  <c r="E547" i="16"/>
  <c r="D668" i="16"/>
  <c r="J889" i="16"/>
  <c r="I2124" i="16"/>
  <c r="F2252" i="16"/>
  <c r="H2480" i="16"/>
  <c r="G1611" i="16"/>
  <c r="E714" i="16"/>
  <c r="I736" i="16"/>
  <c r="I797" i="16"/>
  <c r="J609" i="16"/>
  <c r="I2085" i="16"/>
  <c r="D2484" i="16"/>
  <c r="D59" i="16"/>
  <c r="E59" i="16"/>
  <c r="D706" i="16"/>
  <c r="H1146" i="16"/>
  <c r="I2260" i="16"/>
  <c r="G1120" i="16"/>
  <c r="G2077" i="16"/>
  <c r="I427" i="16"/>
  <c r="J407" i="16"/>
  <c r="J2408" i="16"/>
  <c r="G702" i="16"/>
  <c r="J1101" i="16"/>
  <c r="H1918" i="16"/>
  <c r="I1930" i="16"/>
  <c r="E2116" i="16"/>
  <c r="E1618" i="16"/>
  <c r="I1961" i="16"/>
  <c r="D1946" i="16"/>
  <c r="D770" i="16"/>
  <c r="G1555" i="16"/>
  <c r="H1618" i="16"/>
  <c r="F1946" i="16"/>
  <c r="J1961" i="16"/>
  <c r="D2444" i="16"/>
  <c r="F317" i="16"/>
  <c r="J321" i="16"/>
  <c r="J325" i="16"/>
  <c r="I547" i="16"/>
  <c r="F668" i="16"/>
  <c r="J885" i="16"/>
  <c r="I893" i="16"/>
  <c r="J933" i="16"/>
  <c r="G2124" i="16"/>
  <c r="E427" i="16"/>
  <c r="G2383" i="16"/>
  <c r="F1622" i="16"/>
  <c r="I2383" i="16"/>
  <c r="F1611" i="16"/>
  <c r="H2309" i="16"/>
  <c r="G714" i="16"/>
  <c r="E732" i="16"/>
  <c r="J797" i="16"/>
  <c r="F797" i="16"/>
  <c r="E1093" i="16"/>
  <c r="E609" i="16"/>
  <c r="D2085" i="16"/>
  <c r="I1520" i="16"/>
  <c r="G2484" i="16"/>
  <c r="F297" i="16"/>
  <c r="H59" i="16"/>
  <c r="E297" i="16"/>
  <c r="F301" i="16"/>
  <c r="D301" i="16"/>
  <c r="H317" i="16"/>
  <c r="F325" i="16"/>
  <c r="G329" i="16"/>
  <c r="F329" i="16"/>
  <c r="G1140" i="16"/>
  <c r="J1892" i="16"/>
  <c r="E1942" i="16"/>
  <c r="G1961" i="16"/>
  <c r="E2240" i="16"/>
  <c r="E1626" i="16"/>
  <c r="I2120" i="16"/>
  <c r="E2323" i="16"/>
  <c r="F2497" i="16"/>
  <c r="H2379" i="16"/>
  <c r="H1806" i="16"/>
  <c r="H2298" i="16"/>
  <c r="E139" i="16"/>
  <c r="I1847" i="16"/>
  <c r="G423" i="16"/>
  <c r="E706" i="16"/>
  <c r="J706" i="16"/>
  <c r="D1312" i="16"/>
  <c r="J1312" i="16"/>
  <c r="I1802" i="16"/>
  <c r="J1847" i="16"/>
  <c r="G2045" i="16"/>
  <c r="F2248" i="16"/>
  <c r="D2264" i="16"/>
  <c r="G2264" i="16"/>
  <c r="J2298" i="16"/>
  <c r="F2367" i="16"/>
  <c r="F2476" i="16"/>
  <c r="D2081" i="16"/>
  <c r="F897" i="16"/>
  <c r="E1788" i="16"/>
  <c r="I1788" i="16"/>
  <c r="D1530" i="16"/>
  <c r="G139" i="16"/>
  <c r="E498" i="16"/>
  <c r="I505" i="16"/>
  <c r="J505" i="16"/>
  <c r="J628" i="16"/>
  <c r="J897" i="16"/>
  <c r="E897" i="16"/>
  <c r="G936" i="16"/>
  <c r="F1097" i="16"/>
  <c r="H1691" i="16"/>
  <c r="D1788" i="16"/>
  <c r="D1806" i="16"/>
  <c r="E2041" i="16"/>
  <c r="F2081" i="16"/>
  <c r="F2271" i="16"/>
  <c r="F2376" i="16"/>
  <c r="E2379" i="16"/>
  <c r="I2379" i="16"/>
  <c r="I917" i="16"/>
  <c r="J1034" i="16"/>
  <c r="J1207" i="16"/>
  <c r="F1382" i="16"/>
  <c r="H1386" i="16"/>
  <c r="I1630" i="16"/>
  <c r="J1656" i="16"/>
  <c r="I1656" i="16"/>
  <c r="D1695" i="16"/>
  <c r="E1695" i="16"/>
  <c r="G1699" i="16"/>
  <c r="I1907" i="16"/>
  <c r="E1970" i="16"/>
  <c r="I644" i="16"/>
  <c r="H706" i="16"/>
  <c r="I1104" i="16"/>
  <c r="D1574" i="16"/>
  <c r="I2217" i="16"/>
  <c r="I411" i="16"/>
  <c r="H2408" i="16"/>
  <c r="F702" i="16"/>
  <c r="J1922" i="16"/>
  <c r="H1930" i="16"/>
  <c r="G2116" i="16"/>
  <c r="E1961" i="16"/>
  <c r="I1946" i="16"/>
  <c r="E770" i="16"/>
  <c r="I1555" i="16"/>
  <c r="I1618" i="16"/>
  <c r="H1946" i="16"/>
  <c r="H2444" i="16"/>
  <c r="I2444" i="16"/>
  <c r="E321" i="16"/>
  <c r="H325" i="16"/>
  <c r="H889" i="16"/>
  <c r="E893" i="16"/>
  <c r="E933" i="16"/>
  <c r="E2120" i="16"/>
  <c r="F2124" i="16"/>
  <c r="G2128" i="16"/>
  <c r="J2491" i="16"/>
  <c r="G427" i="16"/>
  <c r="E2383" i="16"/>
  <c r="F2049" i="16"/>
  <c r="J1611" i="16"/>
  <c r="J2309" i="16"/>
  <c r="D710" i="16"/>
  <c r="J714" i="16"/>
  <c r="H732" i="16"/>
  <c r="H797" i="16"/>
  <c r="D1093" i="16"/>
  <c r="J1520" i="16"/>
  <c r="D1660" i="16"/>
  <c r="F2323" i="16"/>
  <c r="D2476" i="16"/>
  <c r="J2504" i="16"/>
  <c r="G325" i="16"/>
  <c r="G59" i="16"/>
  <c r="I297" i="16"/>
  <c r="H301" i="16"/>
  <c r="J971" i="16"/>
  <c r="G889" i="16"/>
  <c r="I1101" i="16"/>
  <c r="F1140" i="16"/>
  <c r="H1892" i="16"/>
  <c r="I2003" i="16"/>
  <c r="H2128" i="16"/>
  <c r="H2240" i="16"/>
  <c r="G2323" i="16"/>
  <c r="I2436" i="16"/>
  <c r="D1847" i="16"/>
  <c r="F628" i="16"/>
  <c r="D2045" i="16"/>
  <c r="H498" i="16"/>
  <c r="F1795" i="16"/>
  <c r="G2271" i="16"/>
  <c r="J139" i="16"/>
  <c r="H1044" i="16"/>
  <c r="J423" i="16"/>
  <c r="G1312" i="16"/>
  <c r="I1795" i="16"/>
  <c r="H1802" i="16"/>
  <c r="H1847" i="16"/>
  <c r="J2045" i="16"/>
  <c r="G2248" i="16"/>
  <c r="H2264" i="16"/>
  <c r="D2298" i="16"/>
  <c r="I2326" i="16"/>
  <c r="F936" i="16"/>
  <c r="H2041" i="16"/>
  <c r="J501" i="16"/>
  <c r="G1308" i="16"/>
  <c r="H1795" i="16"/>
  <c r="D139" i="16"/>
  <c r="F501" i="16"/>
  <c r="H505" i="16"/>
  <c r="H628" i="16"/>
  <c r="H897" i="16"/>
  <c r="H936" i="16"/>
  <c r="E1097" i="16"/>
  <c r="D1308" i="16"/>
  <c r="I1530" i="16"/>
  <c r="J1788" i="16"/>
  <c r="D2041" i="16"/>
  <c r="H2081" i="16"/>
  <c r="E2271" i="16"/>
  <c r="I2376" i="16"/>
  <c r="G2379" i="16"/>
  <c r="E1630" i="16"/>
  <c r="G732" i="16"/>
  <c r="E1699" i="16"/>
  <c r="H1915" i="16"/>
  <c r="G89" i="16"/>
  <c r="G1439" i="16"/>
  <c r="H369" i="16"/>
  <c r="J2028" i="16"/>
  <c r="H1040" i="16"/>
  <c r="F89" i="16"/>
  <c r="F917" i="16"/>
  <c r="H1017" i="16"/>
  <c r="D1034" i="16"/>
  <c r="D1207" i="16"/>
  <c r="G1382" i="16"/>
  <c r="J1386" i="16"/>
  <c r="F1630" i="16"/>
  <c r="E1656" i="16"/>
  <c r="G1656" i="16"/>
  <c r="G1695" i="16"/>
  <c r="J1699" i="16"/>
  <c r="J1907" i="16"/>
  <c r="F1915" i="16"/>
  <c r="H2397" i="16"/>
  <c r="F1964" i="16"/>
  <c r="J2032" i="16"/>
  <c r="F679" i="16"/>
  <c r="D1040" i="16"/>
  <c r="I365" i="16"/>
  <c r="G419" i="16"/>
  <c r="G480" i="16"/>
  <c r="D480" i="16"/>
  <c r="E528" i="16"/>
  <c r="I615" i="16"/>
  <c r="H656" i="16"/>
  <c r="D679" i="16"/>
  <c r="E724" i="16"/>
  <c r="J1265" i="16"/>
  <c r="J1277" i="16"/>
  <c r="I1435" i="16"/>
  <c r="E1778" i="16"/>
  <c r="I1781" i="16"/>
  <c r="E1810" i="16"/>
  <c r="G1964" i="16"/>
  <c r="I2032" i="16"/>
  <c r="F2198" i="16"/>
  <c r="E2213" i="16"/>
  <c r="I2213" i="16"/>
  <c r="E2387" i="16"/>
  <c r="H2440" i="16"/>
  <c r="J791" i="16"/>
  <c r="D2440" i="16"/>
  <c r="I2440" i="16"/>
  <c r="D1429" i="16"/>
  <c r="E1382" i="16"/>
  <c r="F1615" i="16"/>
  <c r="E807" i="16"/>
  <c r="F834" i="16"/>
  <c r="G1128" i="16"/>
  <c r="F2333" i="16"/>
  <c r="E2065" i="16"/>
  <c r="D787" i="16"/>
  <c r="D776" i="16"/>
  <c r="D2049" i="16"/>
  <c r="E2135" i="16"/>
  <c r="D2390" i="16"/>
  <c r="F547" i="16"/>
  <c r="D862" i="16"/>
  <c r="E1432" i="16"/>
  <c r="G1538" i="16"/>
  <c r="F1934" i="16"/>
  <c r="G1116" i="16"/>
  <c r="I1607" i="16"/>
  <c r="D838" i="16"/>
  <c r="E1422" i="16"/>
  <c r="H2124" i="16"/>
  <c r="H2085" i="16"/>
  <c r="J668" i="16"/>
  <c r="I1903" i="16"/>
  <c r="D2252" i="16"/>
  <c r="J1112" i="16"/>
  <c r="I558" i="16"/>
  <c r="J577" i="16"/>
  <c r="J451" i="16"/>
  <c r="F1626" i="16"/>
  <c r="D866" i="16"/>
  <c r="G913" i="16"/>
  <c r="J1093" i="16"/>
  <c r="E2468" i="16"/>
  <c r="F838" i="16"/>
  <c r="F6" i="16"/>
  <c r="D6" i="16"/>
  <c r="E2489" i="16"/>
  <c r="J2489" i="16"/>
  <c r="H2489" i="16"/>
  <c r="G2489" i="16"/>
  <c r="G2486" i="16"/>
  <c r="H2486" i="16"/>
  <c r="D2486" i="16"/>
  <c r="E2486" i="16"/>
  <c r="E2482" i="16"/>
  <c r="D2482" i="16"/>
  <c r="G2482" i="16"/>
  <c r="F2482" i="16"/>
  <c r="H2482" i="16"/>
  <c r="J2482" i="16"/>
  <c r="I2478" i="16"/>
  <c r="D2478" i="16"/>
  <c r="D2470" i="16"/>
  <c r="I2470" i="16"/>
  <c r="F2470" i="16"/>
  <c r="G2470" i="16"/>
  <c r="J2424" i="16"/>
  <c r="G2424" i="16"/>
  <c r="E2421" i="16"/>
  <c r="G2421" i="16"/>
  <c r="D2418" i="16"/>
  <c r="F2418" i="16"/>
  <c r="G2414" i="16"/>
  <c r="H2414" i="16"/>
  <c r="F2414" i="16"/>
  <c r="J2414" i="16"/>
  <c r="I2410" i="16"/>
  <c r="J2410" i="16"/>
  <c r="F2410" i="16"/>
  <c r="H2406" i="16"/>
  <c r="G2406" i="16"/>
  <c r="D2406" i="16"/>
  <c r="I2406" i="16"/>
  <c r="J2406" i="16"/>
  <c r="E2395" i="16"/>
  <c r="H2395" i="16"/>
  <c r="G2385" i="16"/>
  <c r="F2385" i="16"/>
  <c r="D2381" i="16"/>
  <c r="I2381" i="16"/>
  <c r="F2381" i="16"/>
  <c r="E2381" i="16"/>
  <c r="G2365" i="16"/>
  <c r="J2365" i="16"/>
  <c r="G2328" i="16"/>
  <c r="I2328" i="16"/>
  <c r="D2313" i="16"/>
  <c r="I2313" i="16"/>
  <c r="G2292" i="16"/>
  <c r="I2292" i="16"/>
  <c r="H2292" i="16"/>
  <c r="E2292" i="16"/>
  <c r="F2292" i="16"/>
  <c r="I2277" i="16"/>
  <c r="H2277" i="16"/>
  <c r="J2277" i="16"/>
  <c r="F2277" i="16"/>
  <c r="J2266" i="16"/>
  <c r="G2266" i="16"/>
  <c r="D2266" i="16"/>
  <c r="H2266" i="16"/>
  <c r="I2266" i="16"/>
  <c r="F2266" i="16"/>
  <c r="F2262" i="16"/>
  <c r="H2262" i="16"/>
  <c r="D2262" i="16"/>
  <c r="F2258" i="16"/>
  <c r="E2258" i="16"/>
  <c r="D2258" i="16"/>
  <c r="G2258" i="16"/>
  <c r="I2258" i="16"/>
  <c r="D2230" i="16"/>
  <c r="F2230" i="16"/>
  <c r="D2226" i="16"/>
  <c r="I2226" i="16"/>
  <c r="H2219" i="16"/>
  <c r="E2219" i="16"/>
  <c r="F2219" i="16"/>
  <c r="I2219" i="16"/>
  <c r="E2215" i="16"/>
  <c r="G2215" i="16"/>
  <c r="D2215" i="16"/>
  <c r="H2215" i="16"/>
  <c r="D2200" i="16"/>
  <c r="E2200" i="16"/>
  <c r="H2118" i="16"/>
  <c r="E2118" i="16"/>
  <c r="F2118" i="16"/>
  <c r="I2118" i="16"/>
  <c r="G2118" i="16"/>
  <c r="D2118" i="16"/>
  <c r="J2118" i="16"/>
  <c r="E2114" i="16"/>
  <c r="F2114" i="16"/>
  <c r="H2114" i="16"/>
  <c r="J2075" i="16"/>
  <c r="F2075" i="16"/>
  <c r="E2075" i="16"/>
  <c r="H2075" i="16"/>
  <c r="F2059" i="16"/>
  <c r="H2059" i="16"/>
  <c r="E2051" i="16"/>
  <c r="H2051" i="16"/>
  <c r="F2047" i="16"/>
  <c r="D2047" i="16"/>
  <c r="I2047" i="16"/>
  <c r="J2043" i="16"/>
  <c r="F2043" i="16"/>
  <c r="G2043" i="16"/>
  <c r="H2043" i="16"/>
  <c r="F2001" i="16"/>
  <c r="I2001" i="16"/>
  <c r="H1997" i="16"/>
  <c r="E1997" i="16"/>
  <c r="F1997" i="16"/>
  <c r="D1997" i="16"/>
  <c r="J1980" i="16"/>
  <c r="D1980" i="16"/>
  <c r="E1980" i="16"/>
  <c r="E1956" i="16"/>
  <c r="H1956" i="16"/>
  <c r="F1956" i="16"/>
  <c r="J1956" i="16"/>
  <c r="G1952" i="16"/>
  <c r="J1952" i="16"/>
  <c r="F1952" i="16"/>
  <c r="I1952" i="16"/>
  <c r="G1948" i="16"/>
  <c r="I1948" i="16"/>
  <c r="F1948" i="16"/>
  <c r="J1948" i="16"/>
  <c r="H1948" i="16"/>
  <c r="I1944" i="16"/>
  <c r="D1944" i="16"/>
  <c r="H1944" i="16"/>
  <c r="E1944" i="16"/>
  <c r="F1940" i="16"/>
  <c r="H1940" i="16"/>
  <c r="G1940" i="16"/>
  <c r="E1940" i="16"/>
  <c r="J1936" i="16"/>
  <c r="E1936" i="16"/>
  <c r="F1936" i="16"/>
  <c r="F1928" i="16"/>
  <c r="D1928" i="16"/>
  <c r="J1928" i="16"/>
  <c r="G1928" i="16"/>
  <c r="D1924" i="16"/>
  <c r="J1924" i="16"/>
  <c r="H1920" i="16"/>
  <c r="F1920" i="16"/>
  <c r="I1920" i="16"/>
  <c r="D1920" i="16"/>
  <c r="G1909" i="16"/>
  <c r="D1909" i="16"/>
  <c r="F1909" i="16"/>
  <c r="I1909" i="16"/>
  <c r="E1905" i="16"/>
  <c r="H1905" i="16"/>
  <c r="J1898" i="16"/>
  <c r="I1898" i="16"/>
  <c r="G1898" i="16"/>
  <c r="H1898" i="16"/>
  <c r="F1894" i="16"/>
  <c r="D1894" i="16"/>
  <c r="H1894" i="16"/>
  <c r="J1894" i="16"/>
  <c r="H1890" i="16"/>
  <c r="D1890" i="16"/>
  <c r="E1890" i="16"/>
  <c r="I1890" i="16"/>
  <c r="D1886" i="16"/>
  <c r="H1886" i="16"/>
  <c r="F1886" i="16"/>
  <c r="J1882" i="16"/>
  <c r="H1882" i="16"/>
  <c r="I1882" i="16"/>
  <c r="G1882" i="16"/>
  <c r="J1812" i="16"/>
  <c r="E1812" i="16"/>
  <c r="D1804" i="16"/>
  <c r="G1804" i="16"/>
  <c r="J1804" i="16"/>
  <c r="I1797" i="16"/>
  <c r="G1797" i="16"/>
  <c r="I1793" i="16"/>
  <c r="F1793" i="16"/>
  <c r="E1790" i="16"/>
  <c r="D1790" i="16"/>
  <c r="H1790" i="16"/>
  <c r="G1790" i="16"/>
  <c r="F1790" i="16"/>
  <c r="I1790" i="16"/>
  <c r="J1790" i="16"/>
  <c r="H1786" i="16"/>
  <c r="E1786" i="16"/>
  <c r="D1786" i="16"/>
  <c r="I1786" i="16"/>
  <c r="G1786" i="16"/>
  <c r="G1776" i="16"/>
  <c r="H1776" i="16"/>
  <c r="I1776" i="16"/>
  <c r="F1776" i="16"/>
  <c r="J1776" i="16"/>
  <c r="E1776" i="16"/>
  <c r="F1705" i="16"/>
  <c r="J1705" i="16"/>
  <c r="E1705" i="16"/>
  <c r="G1705" i="16"/>
  <c r="D1705" i="16"/>
  <c r="E1701" i="16"/>
  <c r="F1701" i="16"/>
  <c r="H1701" i="16"/>
  <c r="J1701" i="16"/>
  <c r="H1693" i="16"/>
  <c r="I1693" i="16"/>
  <c r="D1689" i="16"/>
  <c r="J1689" i="16"/>
  <c r="F1689" i="16"/>
  <c r="I1689" i="16"/>
  <c r="H1689" i="16"/>
  <c r="E1689" i="16"/>
  <c r="H1685" i="16"/>
  <c r="E1685" i="16"/>
  <c r="G1685" i="16"/>
  <c r="J1685" i="16"/>
  <c r="I1685" i="16"/>
  <c r="D1665" i="16"/>
  <c r="G1665" i="16"/>
  <c r="E1662" i="16"/>
  <c r="H1662" i="16"/>
  <c r="G1658" i="16"/>
  <c r="F1658" i="16"/>
  <c r="J1658" i="16"/>
  <c r="D1632" i="16"/>
  <c r="H1632" i="16"/>
  <c r="J1632" i="16"/>
  <c r="F1632" i="16"/>
  <c r="I1632" i="16"/>
  <c r="I1628" i="16"/>
  <c r="D1628" i="16"/>
  <c r="D1620" i="16"/>
  <c r="E1620" i="16"/>
  <c r="J1620" i="16"/>
  <c r="D1613" i="16"/>
  <c r="J1613" i="16"/>
  <c r="E1613" i="16"/>
  <c r="G1613" i="16"/>
  <c r="F1605" i="16"/>
  <c r="J1605" i="16"/>
  <c r="D1605" i="16"/>
  <c r="D1572" i="16"/>
  <c r="E1572" i="16"/>
  <c r="G1572" i="16"/>
  <c r="D1561" i="16"/>
  <c r="E1561" i="16"/>
  <c r="F1561" i="16"/>
  <c r="H1561" i="16"/>
  <c r="G1557" i="16"/>
  <c r="D1557" i="16"/>
  <c r="G1553" i="16"/>
  <c r="I1553" i="16"/>
  <c r="D1553" i="16"/>
  <c r="D1540" i="16"/>
  <c r="G1540" i="16"/>
  <c r="E1540" i="16"/>
  <c r="J1540" i="16"/>
  <c r="F1540" i="16"/>
  <c r="H1532" i="16"/>
  <c r="J1532" i="16"/>
  <c r="F1532" i="16"/>
  <c r="D1532" i="16"/>
  <c r="E1532" i="16"/>
  <c r="I1532" i="16"/>
  <c r="H1499" i="16"/>
  <c r="E1499" i="16"/>
  <c r="I1499" i="16"/>
  <c r="G1499" i="16"/>
  <c r="J1499" i="16"/>
  <c r="H1495" i="16"/>
  <c r="F1495" i="16"/>
  <c r="I1495" i="16"/>
  <c r="J1480" i="16"/>
  <c r="G1480" i="16"/>
  <c r="E1427" i="16"/>
  <c r="I1427" i="16"/>
  <c r="D1388" i="16"/>
  <c r="E1388" i="16"/>
  <c r="H1388" i="16"/>
  <c r="J1388" i="16"/>
  <c r="G1388" i="16"/>
  <c r="H1384" i="16"/>
  <c r="E1384" i="16"/>
  <c r="F1384" i="16"/>
  <c r="E1329" i="16"/>
  <c r="J1329" i="16"/>
  <c r="I1329" i="16"/>
  <c r="H1329" i="16"/>
  <c r="D1329" i="16"/>
  <c r="F1329" i="16"/>
  <c r="F1317" i="16"/>
  <c r="D1317" i="16"/>
  <c r="J1317" i="16"/>
  <c r="G1317" i="16"/>
  <c r="I1317" i="16"/>
  <c r="E1317" i="16"/>
  <c r="I1310" i="16"/>
  <c r="D1310" i="16"/>
  <c r="E1310" i="16"/>
  <c r="F1310" i="16"/>
  <c r="G1306" i="16"/>
  <c r="D1306" i="16"/>
  <c r="J1306" i="16"/>
  <c r="I1306" i="16"/>
  <c r="H1306" i="16"/>
  <c r="J1283" i="16"/>
  <c r="E1283" i="16"/>
  <c r="I1283" i="16"/>
  <c r="G1283" i="16"/>
  <c r="H1283" i="16"/>
  <c r="J1279" i="16"/>
  <c r="D1279" i="16"/>
  <c r="D1205" i="16"/>
  <c r="F1205" i="16"/>
  <c r="D1171" i="16"/>
  <c r="H1171" i="16"/>
  <c r="I1152" i="16"/>
  <c r="D1152" i="16"/>
  <c r="J1152" i="16"/>
  <c r="E1152" i="16"/>
  <c r="H1148" i="16"/>
  <c r="E1148" i="16"/>
  <c r="J1148" i="16"/>
  <c r="G1148" i="16"/>
  <c r="J1144" i="16"/>
  <c r="H1144" i="16"/>
  <c r="G1144" i="16"/>
  <c r="E1144" i="16"/>
  <c r="D1144" i="16"/>
  <c r="I1126" i="16"/>
  <c r="G1126" i="16"/>
  <c r="F1122" i="16"/>
  <c r="E1122" i="16"/>
  <c r="I1122" i="16"/>
  <c r="H1118" i="16"/>
  <c r="F1118" i="16"/>
  <c r="D1118" i="16"/>
  <c r="G1118" i="16"/>
  <c r="I1118" i="16"/>
  <c r="E1118" i="16"/>
  <c r="H1114" i="16"/>
  <c r="I1114" i="16"/>
  <c r="G1114" i="16"/>
  <c r="D1114" i="16"/>
  <c r="E1114" i="16"/>
  <c r="G1106" i="16"/>
  <c r="D1106" i="16"/>
  <c r="H1106" i="16"/>
  <c r="E1106" i="16"/>
  <c r="F1106" i="16"/>
  <c r="G1019" i="16"/>
  <c r="H1019" i="16"/>
  <c r="I1019" i="16"/>
  <c r="I899" i="16"/>
  <c r="F899" i="16"/>
  <c r="H899" i="16"/>
  <c r="D899" i="16"/>
  <c r="J899" i="16"/>
  <c r="G899" i="16"/>
  <c r="E899" i="16"/>
  <c r="F895" i="16"/>
  <c r="I895" i="16"/>
  <c r="J895" i="16"/>
  <c r="F891" i="16"/>
  <c r="E891" i="16"/>
  <c r="I891" i="16"/>
  <c r="G891" i="16"/>
  <c r="H891" i="16"/>
  <c r="F887" i="16"/>
  <c r="E887" i="16"/>
  <c r="G887" i="16"/>
  <c r="I887" i="16"/>
  <c r="G883" i="16"/>
  <c r="E883" i="16"/>
  <c r="D883" i="16"/>
  <c r="F883" i="16"/>
  <c r="I883" i="16"/>
  <c r="H813" i="16"/>
  <c r="G813" i="16"/>
  <c r="J813" i="16"/>
  <c r="I813" i="16"/>
  <c r="E813" i="16"/>
  <c r="F813" i="16"/>
  <c r="D813" i="16"/>
  <c r="G785" i="16"/>
  <c r="F785" i="16"/>
  <c r="H785" i="16"/>
  <c r="J785" i="16"/>
  <c r="D785" i="16"/>
  <c r="I785" i="16"/>
  <c r="D774" i="16"/>
  <c r="J774" i="16"/>
  <c r="D768" i="16"/>
  <c r="H768" i="16"/>
  <c r="E768" i="16"/>
  <c r="G768" i="16"/>
  <c r="G765" i="16"/>
  <c r="H765" i="16"/>
  <c r="E765" i="16"/>
  <c r="E746" i="16"/>
  <c r="F746" i="16"/>
  <c r="H746" i="16"/>
  <c r="J738" i="16"/>
  <c r="D738" i="16"/>
  <c r="G738" i="16"/>
  <c r="E738" i="16"/>
  <c r="H738" i="16"/>
  <c r="I726" i="16"/>
  <c r="G726" i="16"/>
  <c r="J726" i="16"/>
  <c r="F716" i="16"/>
  <c r="J716" i="16"/>
  <c r="I708" i="16"/>
  <c r="H708" i="16"/>
  <c r="J708" i="16"/>
  <c r="H704" i="16"/>
  <c r="E704" i="16"/>
  <c r="I704" i="16"/>
  <c r="G704" i="16"/>
  <c r="J704" i="16"/>
  <c r="D704" i="16"/>
  <c r="G646" i="16"/>
  <c r="H646" i="16"/>
  <c r="I646" i="16"/>
  <c r="J646" i="16"/>
  <c r="F646" i="16"/>
  <c r="E646" i="16"/>
  <c r="D646" i="16"/>
  <c r="F642" i="16"/>
  <c r="J642" i="16"/>
  <c r="H642" i="16"/>
  <c r="J607" i="16"/>
  <c r="H607" i="16"/>
  <c r="D607" i="16"/>
  <c r="F607" i="16"/>
  <c r="G607" i="16"/>
  <c r="E607" i="16"/>
  <c r="D583" i="16"/>
  <c r="F583" i="16"/>
  <c r="E579" i="16"/>
  <c r="G579" i="16"/>
  <c r="I579" i="16"/>
  <c r="H579" i="16"/>
  <c r="F579" i="16"/>
  <c r="D579" i="16"/>
  <c r="J579" i="16"/>
  <c r="H575" i="16"/>
  <c r="J575" i="16"/>
  <c r="D575" i="16"/>
  <c r="F575" i="16"/>
  <c r="G571" i="16"/>
  <c r="D571" i="16"/>
  <c r="H571" i="16"/>
  <c r="G568" i="16"/>
  <c r="F568" i="16"/>
  <c r="D568" i="16"/>
  <c r="J568" i="16"/>
  <c r="H568" i="16"/>
  <c r="E568" i="16"/>
  <c r="F564" i="16"/>
  <c r="J564" i="16"/>
  <c r="E564" i="16"/>
  <c r="H564" i="16"/>
  <c r="D564" i="16"/>
  <c r="D549" i="16"/>
  <c r="H549" i="16"/>
  <c r="I549" i="16"/>
  <c r="F549" i="16"/>
  <c r="J549" i="16"/>
  <c r="G549" i="16"/>
  <c r="E549" i="16"/>
  <c r="D533" i="16"/>
  <c r="J533" i="16"/>
  <c r="F533" i="16"/>
  <c r="G533" i="16"/>
  <c r="E533" i="16"/>
  <c r="G526" i="16"/>
  <c r="H526" i="16"/>
  <c r="D526" i="16"/>
  <c r="E526" i="16"/>
  <c r="H519" i="16"/>
  <c r="I519" i="16"/>
  <c r="D511" i="16"/>
  <c r="J511" i="16"/>
  <c r="F511" i="16"/>
  <c r="I511" i="16"/>
  <c r="H511" i="16"/>
  <c r="E466" i="16"/>
  <c r="J466" i="16"/>
  <c r="H466" i="16"/>
  <c r="I466" i="16"/>
  <c r="H441" i="16"/>
  <c r="G441" i="16"/>
  <c r="E409" i="16"/>
  <c r="H409" i="16"/>
  <c r="I409" i="16"/>
  <c r="J409" i="16"/>
  <c r="G409" i="16"/>
  <c r="D409" i="16"/>
  <c r="H331" i="16"/>
  <c r="I331" i="16"/>
  <c r="E331" i="16"/>
  <c r="J331" i="16"/>
  <c r="D331" i="16"/>
  <c r="G331" i="16"/>
  <c r="H327" i="16"/>
  <c r="J327" i="16"/>
  <c r="G327" i="16"/>
  <c r="E327" i="16"/>
  <c r="D327" i="16"/>
  <c r="G323" i="16"/>
  <c r="D323" i="16"/>
  <c r="I323" i="16"/>
  <c r="F323" i="16"/>
  <c r="J323" i="16"/>
  <c r="E323" i="16"/>
  <c r="I315" i="16"/>
  <c r="F315" i="16"/>
  <c r="J315" i="16"/>
  <c r="D315" i="16"/>
  <c r="E315" i="16"/>
  <c r="G315" i="16"/>
  <c r="H299" i="16"/>
  <c r="F299" i="16"/>
  <c r="D295" i="16"/>
  <c r="G295" i="16"/>
  <c r="D257" i="16"/>
  <c r="H257" i="16"/>
  <c r="F257" i="16"/>
  <c r="J2475" i="16"/>
  <c r="F2475" i="16"/>
  <c r="D2475" i="16"/>
  <c r="J2463" i="16"/>
  <c r="F2463" i="16"/>
  <c r="H2459" i="16"/>
  <c r="E2459" i="16"/>
  <c r="D2447" i="16"/>
  <c r="F2447" i="16"/>
  <c r="I2282" i="16"/>
  <c r="D2282" i="16"/>
  <c r="H2282" i="16"/>
  <c r="F2212" i="16"/>
  <c r="I2212" i="16"/>
  <c r="E2212" i="16"/>
  <c r="H2201" i="16"/>
  <c r="G2201" i="16"/>
  <c r="D2201" i="16"/>
  <c r="J2201" i="16"/>
  <c r="F2201" i="16"/>
  <c r="J2173" i="16"/>
  <c r="F2173" i="16"/>
  <c r="J2161" i="16"/>
  <c r="F2161" i="16"/>
  <c r="E2161" i="16"/>
  <c r="J2137" i="16"/>
  <c r="D2137" i="16"/>
  <c r="I2137" i="16"/>
  <c r="D2334" i="16"/>
  <c r="E2334" i="16"/>
  <c r="I2334" i="16"/>
  <c r="E2195" i="16"/>
  <c r="D2195" i="16"/>
  <c r="G2187" i="16"/>
  <c r="D2187" i="16"/>
  <c r="E2187" i="16"/>
  <c r="J2179" i="16"/>
  <c r="I2179" i="16"/>
  <c r="H2290" i="16"/>
  <c r="I2503" i="16"/>
  <c r="D2290" i="16"/>
  <c r="D2465" i="16"/>
  <c r="J2204" i="16"/>
  <c r="E2204" i="16"/>
  <c r="H2176" i="16"/>
  <c r="I2176" i="16"/>
  <c r="H1879" i="16"/>
  <c r="F1879" i="16"/>
  <c r="H1846" i="16"/>
  <c r="F1846" i="16"/>
  <c r="F1714" i="16"/>
  <c r="J1714" i="16"/>
  <c r="I2355" i="16"/>
  <c r="D2355" i="16"/>
  <c r="F2094" i="16"/>
  <c r="D2094" i="16"/>
  <c r="D2004" i="16"/>
  <c r="G2004" i="16"/>
  <c r="J1720" i="16"/>
  <c r="H1720" i="16"/>
  <c r="F1720" i="16"/>
  <c r="D1720" i="16"/>
  <c r="D2058" i="16"/>
  <c r="I2110" i="16"/>
  <c r="I1212" i="16"/>
  <c r="I1228" i="16"/>
  <c r="I1328" i="16"/>
  <c r="G1684" i="16"/>
  <c r="D1258" i="16"/>
  <c r="E1830" i="16"/>
  <c r="I1830" i="16"/>
  <c r="I2209" i="16"/>
  <c r="G2209" i="16"/>
  <c r="I2203" i="16"/>
  <c r="H2203" i="16"/>
  <c r="E2203" i="16"/>
  <c r="D2103" i="16"/>
  <c r="H2103" i="16"/>
  <c r="I2097" i="16"/>
  <c r="G2097" i="16"/>
  <c r="F2097" i="16"/>
  <c r="H2097" i="16"/>
  <c r="E2097" i="16"/>
  <c r="J2097" i="16"/>
  <c r="E1635" i="16"/>
  <c r="F1635" i="16"/>
  <c r="I1635" i="16"/>
  <c r="D1635" i="16"/>
  <c r="J1635" i="16"/>
  <c r="G1635" i="16"/>
  <c r="H1635" i="16"/>
  <c r="E1624" i="16"/>
  <c r="F1624" i="16"/>
  <c r="I1624" i="16"/>
  <c r="J1624" i="16"/>
  <c r="H1624" i="16"/>
  <c r="I1559" i="16"/>
  <c r="F1559" i="16"/>
  <c r="D1549" i="16"/>
  <c r="E1549" i="16"/>
  <c r="J1549" i="16"/>
  <c r="D1542" i="16"/>
  <c r="J1542" i="16"/>
  <c r="H1542" i="16"/>
  <c r="I1542" i="16"/>
  <c r="J1525" i="16"/>
  <c r="F1525" i="16"/>
  <c r="H1525" i="16"/>
  <c r="E1525" i="16"/>
  <c r="J1518" i="16"/>
  <c r="D1518" i="16"/>
  <c r="E1518" i="16"/>
  <c r="F1518" i="16"/>
  <c r="I1518" i="16"/>
  <c r="D1492" i="16"/>
  <c r="H1492" i="16"/>
  <c r="J1492" i="16"/>
  <c r="F1482" i="16"/>
  <c r="I1482" i="16"/>
  <c r="G1482" i="16"/>
  <c r="D1475" i="16"/>
  <c r="I1475" i="16"/>
  <c r="J1475" i="16"/>
  <c r="F1465" i="16"/>
  <c r="I1465" i="16"/>
  <c r="J1465" i="16"/>
  <c r="H1465" i="16"/>
  <c r="G1461" i="16"/>
  <c r="I1461" i="16"/>
  <c r="D1446" i="16"/>
  <c r="J1446" i="16"/>
  <c r="G1446" i="16"/>
  <c r="I1446" i="16"/>
  <c r="F1446" i="16"/>
  <c r="H1446" i="16"/>
  <c r="H1401" i="16"/>
  <c r="I1401" i="16"/>
  <c r="H1379" i="16"/>
  <c r="D1379" i="16"/>
  <c r="J1379" i="16"/>
  <c r="E1379" i="16"/>
  <c r="G1379" i="16"/>
  <c r="I1367" i="16"/>
  <c r="D1367" i="16"/>
  <c r="H1367" i="16"/>
  <c r="J1367" i="16"/>
  <c r="D1361" i="16"/>
  <c r="J1361" i="16"/>
  <c r="F1361" i="16"/>
  <c r="E1361" i="16"/>
  <c r="I1361" i="16"/>
  <c r="H1357" i="16"/>
  <c r="G1357" i="16"/>
  <c r="D1357" i="16"/>
  <c r="F1357" i="16"/>
  <c r="F1095" i="16"/>
  <c r="D1095" i="16"/>
  <c r="E1095" i="16"/>
  <c r="H1095" i="16"/>
  <c r="E1077" i="16"/>
  <c r="H1077" i="16"/>
  <c r="I1077" i="16"/>
  <c r="F1077" i="16"/>
  <c r="G1077" i="16"/>
  <c r="F1073" i="16"/>
  <c r="I1073" i="16"/>
  <c r="D1073" i="16"/>
  <c r="G1073" i="16"/>
  <c r="E1073" i="16"/>
  <c r="J1063" i="16"/>
  <c r="G1063" i="16"/>
  <c r="H1063" i="16"/>
  <c r="E1063" i="16"/>
  <c r="I1059" i="16"/>
  <c r="D1059" i="16"/>
  <c r="E1059" i="16"/>
  <c r="J1059" i="16"/>
  <c r="G1059" i="16"/>
  <c r="H1059" i="16"/>
  <c r="I1053" i="16"/>
  <c r="F1053" i="16"/>
  <c r="E1053" i="16"/>
  <c r="H1053" i="16"/>
  <c r="G1053" i="16"/>
  <c r="J1047" i="16"/>
  <c r="H1047" i="16"/>
  <c r="G1037" i="16"/>
  <c r="J1037" i="16"/>
  <c r="H1037" i="16"/>
  <c r="I1037" i="16"/>
  <c r="F1037" i="16"/>
  <c r="H1028" i="16"/>
  <c r="J1028" i="16"/>
  <c r="F1028" i="16"/>
  <c r="I1028" i="16"/>
  <c r="E1028" i="16"/>
  <c r="G1028" i="16"/>
  <c r="F1009" i="16"/>
  <c r="G1009" i="16"/>
  <c r="E1009" i="16"/>
  <c r="J1009" i="16"/>
  <c r="H1009" i="16"/>
  <c r="I1009" i="16"/>
  <c r="D1009" i="16"/>
  <c r="J1005" i="16"/>
  <c r="D1005" i="16"/>
  <c r="E1005" i="16"/>
  <c r="D996" i="16"/>
  <c r="E996" i="16"/>
  <c r="F996" i="16"/>
  <c r="H996" i="16"/>
  <c r="D985" i="16"/>
  <c r="J985" i="16"/>
  <c r="F985" i="16"/>
  <c r="G985" i="16"/>
  <c r="I985" i="16"/>
  <c r="E985" i="16"/>
  <c r="H985" i="16"/>
  <c r="I974" i="16"/>
  <c r="J974" i="16"/>
  <c r="G974" i="16"/>
  <c r="F968" i="16"/>
  <c r="J968" i="16"/>
  <c r="D968" i="16"/>
  <c r="H968" i="16"/>
  <c r="I968" i="16"/>
  <c r="E968" i="16"/>
  <c r="G968" i="16"/>
  <c r="F946" i="16"/>
  <c r="E946" i="16"/>
  <c r="J946" i="16"/>
  <c r="I946" i="16"/>
  <c r="D946" i="16"/>
  <c r="F929" i="16"/>
  <c r="H929" i="16"/>
  <c r="D929" i="16"/>
  <c r="G929" i="16"/>
  <c r="I929" i="16"/>
  <c r="J929" i="16"/>
  <c r="E929" i="16"/>
  <c r="D821" i="16"/>
  <c r="E821" i="16"/>
  <c r="J821" i="16"/>
  <c r="I821" i="16"/>
  <c r="G821" i="16"/>
  <c r="F817" i="16"/>
  <c r="H817" i="16"/>
  <c r="I817" i="16"/>
  <c r="J817" i="16"/>
  <c r="H809" i="16"/>
  <c r="J809" i="16"/>
  <c r="F809" i="16"/>
  <c r="G809" i="16"/>
  <c r="D809" i="16"/>
  <c r="I809" i="16"/>
  <c r="J805" i="16"/>
  <c r="G805" i="16"/>
  <c r="I805" i="16"/>
  <c r="D805" i="16"/>
  <c r="H805" i="16"/>
  <c r="J801" i="16"/>
  <c r="F801" i="16"/>
  <c r="H801" i="16"/>
  <c r="D801" i="16"/>
  <c r="I801" i="16"/>
  <c r="J789" i="16"/>
  <c r="H789" i="16"/>
  <c r="G789" i="16"/>
  <c r="I789" i="16"/>
  <c r="D789" i="16"/>
  <c r="G782" i="16"/>
  <c r="J782" i="16"/>
  <c r="E782" i="16"/>
  <c r="D782" i="16"/>
  <c r="I782" i="16"/>
  <c r="G760" i="16"/>
  <c r="H760" i="16"/>
  <c r="F760" i="16"/>
  <c r="I760" i="16"/>
  <c r="J760" i="16"/>
  <c r="D760" i="16"/>
  <c r="G757" i="16"/>
  <c r="H757" i="16"/>
  <c r="J757" i="16"/>
  <c r="I753" i="16"/>
  <c r="H753" i="16"/>
  <c r="J753" i="16"/>
  <c r="E753" i="16"/>
  <c r="D753" i="16"/>
  <c r="H749" i="16"/>
  <c r="E749" i="16"/>
  <c r="F749" i="16"/>
  <c r="G721" i="16"/>
  <c r="D721" i="16"/>
  <c r="I721" i="16"/>
  <c r="J721" i="16"/>
  <c r="H721" i="16"/>
  <c r="G718" i="16"/>
  <c r="E718" i="16"/>
  <c r="F718" i="16"/>
  <c r="E700" i="16"/>
  <c r="I700" i="16"/>
  <c r="J700" i="16"/>
  <c r="H700" i="16"/>
  <c r="D700" i="16"/>
  <c r="D695" i="16"/>
  <c r="G695" i="16"/>
  <c r="E695" i="16"/>
  <c r="F695" i="16"/>
  <c r="I695" i="16"/>
  <c r="J692" i="16"/>
  <c r="I692" i="16"/>
  <c r="G692" i="16"/>
  <c r="E692" i="16"/>
  <c r="D692" i="16"/>
  <c r="H692" i="16"/>
  <c r="F692" i="16"/>
  <c r="I688" i="16"/>
  <c r="E688" i="16"/>
  <c r="D674" i="16"/>
  <c r="G674" i="16"/>
  <c r="F674" i="16"/>
  <c r="I674" i="16"/>
  <c r="E674" i="16"/>
  <c r="G663" i="16"/>
  <c r="D663" i="16"/>
  <c r="J663" i="16"/>
  <c r="H663" i="16"/>
  <c r="E654" i="16"/>
  <c r="H654" i="16"/>
  <c r="J654" i="16"/>
  <c r="I654" i="16"/>
  <c r="H647" i="16"/>
  <c r="G647" i="16"/>
  <c r="I647" i="16"/>
  <c r="F647" i="16"/>
  <c r="D647" i="16"/>
  <c r="E647" i="16"/>
  <c r="D637" i="16"/>
  <c r="G637" i="16"/>
  <c r="H633" i="16"/>
  <c r="J633" i="16"/>
  <c r="F633" i="16"/>
  <c r="D633" i="16"/>
  <c r="G633" i="16"/>
  <c r="I633" i="16"/>
  <c r="E633" i="16"/>
  <c r="D629" i="16"/>
  <c r="E629" i="16"/>
  <c r="J629" i="16"/>
  <c r="I623" i="16"/>
  <c r="D623" i="16"/>
  <c r="H617" i="16"/>
  <c r="J617" i="16"/>
  <c r="D617" i="16"/>
  <c r="G617" i="16"/>
  <c r="E617" i="16"/>
  <c r="F617" i="16"/>
  <c r="D611" i="16"/>
  <c r="G611" i="16"/>
  <c r="E611" i="16"/>
  <c r="F594" i="16"/>
  <c r="D594" i="16"/>
  <c r="I594" i="16"/>
  <c r="G594" i="16"/>
  <c r="J594" i="16"/>
  <c r="J554" i="16"/>
  <c r="D554" i="16"/>
  <c r="G554" i="16"/>
  <c r="G551" i="16"/>
  <c r="D551" i="16"/>
  <c r="H551" i="16"/>
  <c r="E551" i="16"/>
  <c r="G536" i="16"/>
  <c r="H536" i="16"/>
  <c r="F509" i="16"/>
  <c r="H509" i="16"/>
  <c r="J509" i="16"/>
  <c r="G509" i="16"/>
  <c r="I509" i="16"/>
  <c r="I506" i="16"/>
  <c r="D506" i="16"/>
  <c r="H506" i="16"/>
  <c r="G506" i="16"/>
  <c r="J506" i="16"/>
  <c r="J491" i="16"/>
  <c r="E491" i="16"/>
  <c r="H491" i="16"/>
  <c r="I491" i="16"/>
  <c r="D491" i="16"/>
  <c r="G491" i="16"/>
  <c r="F471" i="16"/>
  <c r="G471" i="16"/>
  <c r="I471" i="16"/>
  <c r="H471" i="16"/>
  <c r="D471" i="16"/>
  <c r="J471" i="16"/>
  <c r="G468" i="16"/>
  <c r="J468" i="16"/>
  <c r="F468" i="16"/>
  <c r="D468" i="16"/>
  <c r="H468" i="16"/>
  <c r="E468" i="16"/>
  <c r="H449" i="16"/>
  <c r="F449" i="16"/>
  <c r="G449" i="16"/>
  <c r="I449" i="16"/>
  <c r="E449" i="16"/>
  <c r="J449" i="16"/>
  <c r="J445" i="16"/>
  <c r="G445" i="16"/>
  <c r="I445" i="16"/>
  <c r="H445" i="16"/>
  <c r="F445" i="16"/>
  <c r="E445" i="16"/>
  <c r="I429" i="16"/>
  <c r="G429" i="16"/>
  <c r="H429" i="16"/>
  <c r="F429" i="16"/>
  <c r="G421" i="16"/>
  <c r="D421" i="16"/>
  <c r="E421" i="16"/>
  <c r="I421" i="16"/>
  <c r="H421" i="16"/>
  <c r="F421" i="16"/>
  <c r="D385" i="16"/>
  <c r="G385" i="16"/>
  <c r="F385" i="16"/>
  <c r="E385" i="16"/>
  <c r="H385" i="16"/>
  <c r="E381" i="16"/>
  <c r="F381" i="16"/>
  <c r="G381" i="16"/>
  <c r="D381" i="16"/>
  <c r="J381" i="16"/>
  <c r="H381" i="16"/>
  <c r="D377" i="16"/>
  <c r="H377" i="16"/>
  <c r="J377" i="16"/>
  <c r="G377" i="16"/>
  <c r="I377" i="16"/>
  <c r="H373" i="16"/>
  <c r="G373" i="16"/>
  <c r="J373" i="16"/>
  <c r="E373" i="16"/>
  <c r="I373" i="16"/>
  <c r="D352" i="16"/>
  <c r="G352" i="16"/>
  <c r="E352" i="16"/>
  <c r="F352" i="16"/>
  <c r="J352" i="16"/>
  <c r="H352" i="16"/>
  <c r="I352" i="16"/>
  <c r="J346" i="16"/>
  <c r="H346" i="16"/>
  <c r="I346" i="16"/>
  <c r="G342" i="16"/>
  <c r="J342" i="16"/>
  <c r="D342" i="16"/>
  <c r="I342" i="16"/>
  <c r="H342" i="16"/>
  <c r="F342" i="16"/>
  <c r="D338" i="16"/>
  <c r="G338" i="16"/>
  <c r="I338" i="16"/>
  <c r="E338" i="16"/>
  <c r="J338" i="16"/>
  <c r="H338" i="16"/>
  <c r="F267" i="16"/>
  <c r="D267" i="16"/>
  <c r="I267" i="16"/>
  <c r="H267" i="16"/>
  <c r="E267" i="16"/>
  <c r="H1073" i="16"/>
  <c r="D817" i="16"/>
  <c r="G688" i="16"/>
  <c r="D749" i="16"/>
  <c r="I1424" i="16"/>
  <c r="D1437" i="16"/>
  <c r="D1427" i="16"/>
  <c r="E1588" i="16"/>
  <c r="F1437" i="16"/>
  <c r="F770" i="16"/>
  <c r="I1420" i="16"/>
  <c r="E1420" i="16"/>
  <c r="H1424" i="16"/>
  <c r="G1427" i="16"/>
  <c r="J1555" i="16"/>
  <c r="J429" i="16"/>
  <c r="I554" i="16"/>
  <c r="J674" i="16"/>
  <c r="J793" i="16"/>
  <c r="G793" i="16"/>
  <c r="G939" i="16"/>
  <c r="D939" i="16"/>
  <c r="F943" i="16"/>
  <c r="J710" i="16"/>
  <c r="D714" i="16"/>
  <c r="F714" i="16"/>
  <c r="D1469" i="16"/>
  <c r="J1469" i="16"/>
  <c r="E872" i="16"/>
  <c r="D844" i="16"/>
  <c r="J844" i="16"/>
  <c r="D868" i="16"/>
  <c r="J432" i="16"/>
  <c r="F432" i="16"/>
  <c r="G452" i="16"/>
  <c r="D452" i="16"/>
  <c r="F824" i="16"/>
  <c r="G828" i="16"/>
  <c r="I828" i="16"/>
  <c r="G844" i="16"/>
  <c r="F856" i="16"/>
  <c r="H856" i="16"/>
  <c r="J860" i="16"/>
  <c r="D864" i="16"/>
  <c r="H864" i="16"/>
  <c r="H868" i="16"/>
  <c r="F872" i="16"/>
  <c r="F876" i="16"/>
  <c r="J876" i="16"/>
  <c r="I943" i="16"/>
  <c r="I971" i="16"/>
  <c r="H971" i="16"/>
  <c r="J1357" i="16"/>
  <c r="E1492" i="16"/>
  <c r="F1581" i="16"/>
  <c r="I1581" i="16"/>
  <c r="H637" i="16"/>
  <c r="E1069" i="16"/>
  <c r="H620" i="16"/>
  <c r="J964" i="16"/>
  <c r="E1047" i="16"/>
  <c r="G1084" i="16"/>
  <c r="H1084" i="16"/>
  <c r="F1349" i="16"/>
  <c r="H1349" i="16"/>
  <c r="J503" i="16"/>
  <c r="D681" i="16"/>
  <c r="E681" i="16"/>
  <c r="D981" i="16"/>
  <c r="H1342" i="16"/>
  <c r="F1397" i="16"/>
  <c r="H1397" i="16"/>
  <c r="F1401" i="16"/>
  <c r="J1559" i="16"/>
  <c r="G1511" i="16"/>
  <c r="G369" i="16"/>
  <c r="G464" i="16"/>
  <c r="I724" i="16"/>
  <c r="D724" i="16"/>
  <c r="H1099" i="16"/>
  <c r="H1373" i="16"/>
  <c r="D1511" i="16"/>
  <c r="G1515" i="16"/>
  <c r="H1628" i="16"/>
  <c r="E1628" i="16"/>
  <c r="J2198" i="16"/>
  <c r="E2209" i="16"/>
  <c r="F1040" i="16"/>
  <c r="D1461" i="16"/>
  <c r="G1465" i="16"/>
  <c r="G2103" i="16"/>
  <c r="J2203" i="16"/>
  <c r="E623" i="16"/>
  <c r="D536" i="16"/>
  <c r="J369" i="16"/>
  <c r="E805" i="16"/>
  <c r="I611" i="16"/>
  <c r="D604" i="16"/>
  <c r="D1482" i="16"/>
  <c r="G996" i="16"/>
  <c r="I996" i="16"/>
  <c r="D974" i="16"/>
  <c r="I757" i="16"/>
  <c r="E1037" i="16"/>
  <c r="E1542" i="16"/>
  <c r="G1367" i="16"/>
  <c r="F1379" i="16"/>
  <c r="E377" i="16"/>
  <c r="D964" i="16"/>
  <c r="H1361" i="16"/>
  <c r="F1063" i="16"/>
  <c r="F506" i="16"/>
  <c r="D1525" i="16"/>
  <c r="F1469" i="16"/>
  <c r="I468" i="16"/>
  <c r="D688" i="16"/>
  <c r="G724" i="16"/>
  <c r="G946" i="16"/>
  <c r="D1028" i="16"/>
  <c r="D1624" i="16"/>
  <c r="J385" i="16"/>
  <c r="D445" i="16"/>
  <c r="E809" i="16"/>
  <c r="H782" i="16"/>
  <c r="E1367" i="16"/>
  <c r="D373" i="16"/>
  <c r="D654" i="16"/>
  <c r="H710" i="16"/>
  <c r="H974" i="16"/>
  <c r="G1624" i="16"/>
  <c r="H793" i="16"/>
  <c r="E1482" i="16"/>
  <c r="I1549" i="16"/>
  <c r="F974" i="16"/>
  <c r="J695" i="16"/>
  <c r="G753" i="16"/>
  <c r="E757" i="16"/>
  <c r="D1037" i="16"/>
  <c r="F1542" i="16"/>
  <c r="F1367" i="16"/>
  <c r="H946" i="16"/>
  <c r="I1063" i="16"/>
  <c r="H1518" i="16"/>
  <c r="G700" i="16"/>
  <c r="I718" i="16"/>
  <c r="F757" i="16"/>
  <c r="E509" i="16"/>
  <c r="F782" i="16"/>
  <c r="H611" i="16"/>
  <c r="D1063" i="16"/>
  <c r="J1053" i="16"/>
  <c r="I385" i="16"/>
  <c r="J421" i="16"/>
  <c r="D449" i="16"/>
  <c r="E1446" i="16"/>
  <c r="E506" i="16"/>
  <c r="F721" i="16"/>
  <c r="H821" i="16"/>
  <c r="J647" i="16"/>
  <c r="F373" i="16"/>
  <c r="F654" i="16"/>
  <c r="E817" i="16"/>
  <c r="F1005" i="16"/>
  <c r="H629" i="16"/>
  <c r="I1005" i="16"/>
  <c r="G1437" i="16"/>
  <c r="H1420" i="16"/>
  <c r="J1588" i="16"/>
  <c r="G770" i="16"/>
  <c r="J1424" i="16"/>
  <c r="D1555" i="16"/>
  <c r="E429" i="16"/>
  <c r="H554" i="16"/>
  <c r="H939" i="16"/>
  <c r="I710" i="16"/>
  <c r="E710" i="16"/>
  <c r="I714" i="16"/>
  <c r="D718" i="16"/>
  <c r="E1461" i="16"/>
  <c r="I1469" i="16"/>
  <c r="F789" i="16"/>
  <c r="I1095" i="16"/>
  <c r="D1581" i="16"/>
  <c r="D860" i="16"/>
  <c r="G432" i="16"/>
  <c r="J452" i="16"/>
  <c r="G824" i="16"/>
  <c r="F828" i="16"/>
  <c r="H844" i="16"/>
  <c r="E860" i="16"/>
  <c r="F860" i="16"/>
  <c r="J868" i="16"/>
  <c r="E876" i="16"/>
  <c r="I749" i="16"/>
  <c r="I1492" i="16"/>
  <c r="F637" i="16"/>
  <c r="J1069" i="16"/>
  <c r="H1069" i="16"/>
  <c r="D1349" i="16"/>
  <c r="D1047" i="16"/>
  <c r="J620" i="16"/>
  <c r="I620" i="16"/>
  <c r="G964" i="16"/>
  <c r="F1047" i="16"/>
  <c r="J1084" i="16"/>
  <c r="E1349" i="16"/>
  <c r="J1397" i="16"/>
  <c r="E604" i="16"/>
  <c r="E503" i="16"/>
  <c r="I604" i="16"/>
  <c r="I681" i="16"/>
  <c r="J981" i="16"/>
  <c r="E1342" i="16"/>
  <c r="I1397" i="16"/>
  <c r="G1401" i="16"/>
  <c r="E1437" i="16"/>
  <c r="F1475" i="16"/>
  <c r="H1559" i="16"/>
  <c r="H1588" i="16"/>
  <c r="I464" i="16"/>
  <c r="E464" i="16"/>
  <c r="F724" i="16"/>
  <c r="F1099" i="16"/>
  <c r="D1373" i="16"/>
  <c r="I1511" i="16"/>
  <c r="E1515" i="16"/>
  <c r="J1628" i="16"/>
  <c r="E2198" i="16"/>
  <c r="H2209" i="16"/>
  <c r="I1040" i="16"/>
  <c r="G1525" i="16"/>
  <c r="D1342" i="16"/>
  <c r="E1465" i="16"/>
  <c r="F536" i="16"/>
  <c r="E536" i="16"/>
  <c r="I2103" i="16"/>
  <c r="J623" i="16"/>
  <c r="G623" i="16"/>
  <c r="J2103" i="16"/>
  <c r="F821" i="16"/>
  <c r="J604" i="16"/>
  <c r="J1482" i="16"/>
  <c r="G346" i="16"/>
  <c r="J996" i="16"/>
  <c r="G1549" i="16"/>
  <c r="G267" i="16"/>
  <c r="J551" i="16"/>
  <c r="F663" i="16"/>
  <c r="H695" i="16"/>
  <c r="F753" i="16"/>
  <c r="D1077" i="16"/>
  <c r="G1475" i="16"/>
  <c r="G1518" i="16"/>
  <c r="H1515" i="16"/>
  <c r="F700" i="16"/>
  <c r="D2097" i="16"/>
  <c r="I551" i="16"/>
  <c r="H594" i="16"/>
  <c r="J1095" i="16"/>
  <c r="E1357" i="16"/>
  <c r="F1059" i="16"/>
  <c r="F629" i="16"/>
  <c r="E721" i="16"/>
  <c r="G801" i="16"/>
  <c r="E471" i="16"/>
  <c r="F338" i="16"/>
  <c r="F377" i="16"/>
  <c r="F1492" i="16"/>
  <c r="G2214" i="16"/>
  <c r="I2214" i="16"/>
  <c r="J2214" i="16"/>
  <c r="G2193" i="16"/>
  <c r="E2193" i="16"/>
  <c r="F2193" i="16"/>
  <c r="D2193" i="16"/>
  <c r="H2108" i="16"/>
  <c r="D2108" i="16"/>
  <c r="I2108" i="16"/>
  <c r="E2108" i="16"/>
  <c r="F2108" i="16"/>
  <c r="D2095" i="16"/>
  <c r="I2095" i="16"/>
  <c r="G1633" i="16"/>
  <c r="I1633" i="16"/>
  <c r="H1633" i="16"/>
  <c r="F1633" i="16"/>
  <c r="J1633" i="16"/>
  <c r="G1626" i="16"/>
  <c r="I1626" i="16"/>
  <c r="H1626" i="16"/>
  <c r="I1611" i="16"/>
  <c r="E1611" i="16"/>
  <c r="I1608" i="16"/>
  <c r="E1608" i="16"/>
  <c r="H1605" i="16"/>
  <c r="E1605" i="16"/>
  <c r="G1602" i="16"/>
  <c r="E1602" i="16"/>
  <c r="I1602" i="16"/>
  <c r="E1547" i="16"/>
  <c r="D1547" i="16"/>
  <c r="D1544" i="16"/>
  <c r="I1544" i="16"/>
  <c r="F1527" i="16"/>
  <c r="H1527" i="16"/>
  <c r="G1527" i="16"/>
  <c r="J1527" i="16"/>
  <c r="G1523" i="16"/>
  <c r="F1523" i="16"/>
  <c r="H1523" i="16"/>
  <c r="G1463" i="16"/>
  <c r="E1463" i="16"/>
  <c r="H1463" i="16"/>
  <c r="H1455" i="16"/>
  <c r="E1455" i="16"/>
  <c r="D1455" i="16"/>
  <c r="I1455" i="16"/>
  <c r="I1452" i="16"/>
  <c r="G1452" i="16"/>
  <c r="H1452" i="16"/>
  <c r="J1442" i="16"/>
  <c r="E1442" i="16"/>
  <c r="D1442" i="16"/>
  <c r="I1442" i="16"/>
  <c r="F1442" i="16"/>
  <c r="H1432" i="16"/>
  <c r="D1432" i="16"/>
  <c r="I1422" i="16"/>
  <c r="H1422" i="16"/>
  <c r="J1422" i="16"/>
  <c r="F1422" i="16"/>
  <c r="D1422" i="16"/>
  <c r="D1418" i="16"/>
  <c r="F1418" i="16"/>
  <c r="I1418" i="16"/>
  <c r="J1418" i="16"/>
  <c r="E1399" i="16"/>
  <c r="H1399" i="16"/>
  <c r="I1377" i="16"/>
  <c r="E1377" i="16"/>
  <c r="H1355" i="16"/>
  <c r="D1355" i="16"/>
  <c r="J1104" i="16"/>
  <c r="H1104" i="16"/>
  <c r="G1104" i="16"/>
  <c r="D1104" i="16"/>
  <c r="J1082" i="16"/>
  <c r="I1082" i="16"/>
  <c r="H1082" i="16"/>
  <c r="D1079" i="16"/>
  <c r="I1079" i="16"/>
  <c r="G1079" i="16"/>
  <c r="J1079" i="16"/>
  <c r="F1079" i="16"/>
  <c r="F1075" i="16"/>
  <c r="E1075" i="16"/>
  <c r="G1075" i="16"/>
  <c r="F1061" i="16"/>
  <c r="H1061" i="16"/>
  <c r="J1055" i="16"/>
  <c r="G1055" i="16"/>
  <c r="F1055" i="16"/>
  <c r="E1055" i="16"/>
  <c r="G1020" i="16"/>
  <c r="I1020" i="16"/>
  <c r="E1020" i="16"/>
  <c r="J1020" i="16"/>
  <c r="I1014" i="16"/>
  <c r="H1014" i="16"/>
  <c r="D1014" i="16"/>
  <c r="E998" i="16"/>
  <c r="H998" i="16"/>
  <c r="F998" i="16"/>
  <c r="F994" i="16"/>
  <c r="H994" i="16"/>
  <c r="I989" i="16"/>
  <c r="G989" i="16"/>
  <c r="D941" i="16"/>
  <c r="E941" i="16"/>
  <c r="H941" i="16"/>
  <c r="J941" i="16"/>
  <c r="I941" i="16"/>
  <c r="J881" i="16"/>
  <c r="E881" i="16"/>
  <c r="H881" i="16"/>
  <c r="D881" i="16"/>
  <c r="F881" i="16"/>
  <c r="F878" i="16"/>
  <c r="J878" i="16"/>
  <c r="G878" i="16"/>
  <c r="I878" i="16"/>
  <c r="H878" i="16"/>
  <c r="D878" i="16"/>
  <c r="E874" i="16"/>
  <c r="D874" i="16"/>
  <c r="H874" i="16"/>
  <c r="F874" i="16"/>
  <c r="E870" i="16"/>
  <c r="D870" i="16"/>
  <c r="F870" i="16"/>
  <c r="J870" i="16"/>
  <c r="H870" i="16"/>
  <c r="G870" i="16"/>
  <c r="J866" i="16"/>
  <c r="G866" i="16"/>
  <c r="H866" i="16"/>
  <c r="E866" i="16"/>
  <c r="F866" i="16"/>
  <c r="H862" i="16"/>
  <c r="G862" i="16"/>
  <c r="I858" i="16"/>
  <c r="G858" i="16"/>
  <c r="I846" i="16"/>
  <c r="H846" i="16"/>
  <c r="I830" i="16"/>
  <c r="G830" i="16"/>
  <c r="F830" i="16"/>
  <c r="H830" i="16"/>
  <c r="J830" i="16"/>
  <c r="D830" i="16"/>
  <c r="I826" i="16"/>
  <c r="E826" i="16"/>
  <c r="J819" i="16"/>
  <c r="H819" i="16"/>
  <c r="D819" i="16"/>
  <c r="H807" i="16"/>
  <c r="F807" i="16"/>
  <c r="J807" i="16"/>
  <c r="E803" i="16"/>
  <c r="H803" i="16"/>
  <c r="J803" i="16"/>
  <c r="F803" i="16"/>
  <c r="D803" i="16"/>
  <c r="G787" i="16"/>
  <c r="I787" i="16"/>
  <c r="F774" i="16"/>
  <c r="G774" i="16"/>
  <c r="H774" i="16"/>
  <c r="I774" i="16"/>
  <c r="E774" i="16"/>
  <c r="F765" i="16"/>
  <c r="D765" i="16"/>
  <c r="I762" i="16"/>
  <c r="F762" i="16"/>
  <c r="F755" i="16"/>
  <c r="H755" i="16"/>
  <c r="H744" i="16"/>
  <c r="F744" i="16"/>
  <c r="E744" i="16"/>
  <c r="G744" i="16"/>
  <c r="J744" i="16"/>
  <c r="G740" i="16"/>
  <c r="H740" i="16"/>
  <c r="D740" i="16"/>
  <c r="J740" i="16"/>
  <c r="F740" i="16"/>
  <c r="H716" i="16"/>
  <c r="G716" i="16"/>
  <c r="I716" i="16"/>
  <c r="E716" i="16"/>
  <c r="D716" i="16"/>
  <c r="J690" i="16"/>
  <c r="F690" i="16"/>
  <c r="H690" i="16"/>
  <c r="E690" i="16"/>
  <c r="I690" i="16"/>
  <c r="H686" i="16"/>
  <c r="G686" i="16"/>
  <c r="D686" i="16"/>
  <c r="J676" i="16"/>
  <c r="H676" i="16"/>
  <c r="E676" i="16"/>
  <c r="D676" i="16"/>
  <c r="I676" i="16"/>
  <c r="F676" i="16"/>
  <c r="H668" i="16"/>
  <c r="I668" i="16"/>
  <c r="G668" i="16"/>
  <c r="I665" i="16"/>
  <c r="D665" i="16"/>
  <c r="J661" i="16"/>
  <c r="I661" i="16"/>
  <c r="D661" i="16"/>
  <c r="F661" i="16"/>
  <c r="J652" i="16"/>
  <c r="D652" i="16"/>
  <c r="I652" i="16"/>
  <c r="F652" i="16"/>
  <c r="H652" i="16"/>
  <c r="H625" i="16"/>
  <c r="D625" i="16"/>
  <c r="J625" i="16"/>
  <c r="F625" i="16"/>
  <c r="E590" i="16"/>
  <c r="D590" i="16"/>
  <c r="I590" i="16"/>
  <c r="E556" i="16"/>
  <c r="I556" i="16"/>
  <c r="D556" i="16"/>
  <c r="J556" i="16"/>
  <c r="D538" i="16"/>
  <c r="F538" i="16"/>
  <c r="J538" i="16"/>
  <c r="F531" i="16"/>
  <c r="E531" i="16"/>
  <c r="I531" i="16"/>
  <c r="D531" i="16"/>
  <c r="D514" i="16"/>
  <c r="H514" i="16"/>
  <c r="I514" i="16"/>
  <c r="G514" i="16"/>
  <c r="E514" i="16"/>
  <c r="F514" i="16"/>
  <c r="F495" i="16"/>
  <c r="E495" i="16"/>
  <c r="I495" i="16"/>
  <c r="J495" i="16"/>
  <c r="H495" i="16"/>
  <c r="G443" i="16"/>
  <c r="F443" i="16"/>
  <c r="E443" i="16"/>
  <c r="I443" i="16"/>
  <c r="F439" i="16"/>
  <c r="I439" i="16"/>
  <c r="G439" i="16"/>
  <c r="J439" i="16"/>
  <c r="E439" i="16"/>
  <c r="D439" i="16"/>
  <c r="H434" i="16"/>
  <c r="D434" i="16"/>
  <c r="I434" i="16"/>
  <c r="J434" i="16"/>
  <c r="F434" i="16"/>
  <c r="E434" i="16"/>
  <c r="D423" i="16"/>
  <c r="E423" i="16"/>
  <c r="F404" i="16"/>
  <c r="E404" i="16"/>
  <c r="J404" i="16"/>
  <c r="H404" i="16"/>
  <c r="G404" i="16"/>
  <c r="I404" i="16"/>
  <c r="E390" i="16"/>
  <c r="G390" i="16"/>
  <c r="H390" i="16"/>
  <c r="I390" i="16"/>
  <c r="F383" i="16"/>
  <c r="E383" i="16"/>
  <c r="I383" i="16"/>
  <c r="G383" i="16"/>
  <c r="D383" i="16"/>
  <c r="H383" i="16"/>
  <c r="D354" i="16"/>
  <c r="J354" i="16"/>
  <c r="I354" i="16"/>
  <c r="J348" i="16"/>
  <c r="F348" i="16"/>
  <c r="G348" i="16"/>
  <c r="F1399" i="16"/>
  <c r="J1455" i="16"/>
  <c r="D1523" i="16"/>
  <c r="G998" i="16"/>
  <c r="J1602" i="16"/>
  <c r="D762" i="16"/>
  <c r="G676" i="16"/>
  <c r="D744" i="16"/>
  <c r="D1520" i="16"/>
  <c r="I2501" i="16"/>
  <c r="D2501" i="16"/>
  <c r="J2501" i="16"/>
  <c r="I2495" i="16"/>
  <c r="H2495" i="16"/>
  <c r="F2495" i="16"/>
  <c r="G2465" i="16"/>
  <c r="H2465" i="16"/>
  <c r="I2446" i="16"/>
  <c r="H2446" i="16"/>
  <c r="J2446" i="16"/>
  <c r="H2373" i="16"/>
  <c r="D2373" i="16"/>
  <c r="I2373" i="16"/>
  <c r="D2360" i="16"/>
  <c r="J2360" i="16"/>
  <c r="H2350" i="16"/>
  <c r="I2350" i="16"/>
  <c r="F2350" i="16"/>
  <c r="G2350" i="16"/>
  <c r="J2346" i="16"/>
  <c r="F2346" i="16"/>
  <c r="I2346" i="16"/>
  <c r="J2286" i="16"/>
  <c r="E2286" i="16"/>
  <c r="E2279" i="16"/>
  <c r="D2279" i="16"/>
  <c r="G2257" i="16"/>
  <c r="E2257" i="16"/>
  <c r="J2257" i="16"/>
  <c r="I2257" i="16"/>
  <c r="F2254" i="16"/>
  <c r="D2254" i="16"/>
  <c r="H2190" i="16"/>
  <c r="G2190" i="16"/>
  <c r="D2190" i="16"/>
  <c r="J2190" i="16"/>
  <c r="F2092" i="16"/>
  <c r="H2092" i="16"/>
  <c r="J2092" i="16"/>
  <c r="F2065" i="16"/>
  <c r="I2065" i="16"/>
  <c r="G2057" i="16"/>
  <c r="F2057" i="16"/>
  <c r="I2017" i="16"/>
  <c r="G2017" i="16"/>
  <c r="E2017" i="16"/>
  <c r="J2010" i="16"/>
  <c r="H2010" i="16"/>
  <c r="G2010" i="16"/>
  <c r="F2010" i="16"/>
  <c r="J2006" i="16"/>
  <c r="G2006" i="16"/>
  <c r="D2006" i="16"/>
  <c r="J2001" i="16"/>
  <c r="G2001" i="16"/>
  <c r="D1908" i="16"/>
  <c r="G1908" i="16"/>
  <c r="I1904" i="16"/>
  <c r="F1904" i="16"/>
  <c r="E1897" i="16"/>
  <c r="D1897" i="16"/>
  <c r="J1897" i="16"/>
  <c r="D1893" i="16"/>
  <c r="I1893" i="16"/>
  <c r="F1858" i="16"/>
  <c r="D1858" i="16"/>
  <c r="H1858" i="16"/>
  <c r="E1858" i="16"/>
  <c r="D1798" i="16"/>
  <c r="G1798" i="16"/>
  <c r="E1794" i="16"/>
  <c r="D1794" i="16"/>
  <c r="J1794" i="16"/>
  <c r="J1774" i="16"/>
  <c r="I1774" i="16"/>
  <c r="I1706" i="16"/>
  <c r="H1706" i="16"/>
  <c r="F1706" i="16"/>
  <c r="E1702" i="16"/>
  <c r="F1702" i="16"/>
  <c r="I1702" i="16"/>
  <c r="G1696" i="16"/>
  <c r="I1696" i="16"/>
  <c r="E1696" i="16"/>
  <c r="D1696" i="16"/>
  <c r="F1669" i="16"/>
  <c r="J1669" i="16"/>
  <c r="H1669" i="16"/>
  <c r="F2270" i="16"/>
  <c r="I2286" i="16"/>
  <c r="I1669" i="16"/>
  <c r="D2001" i="16"/>
  <c r="D2017" i="16"/>
  <c r="E2061" i="16"/>
  <c r="F2257" i="16"/>
  <c r="D1706" i="16"/>
  <c r="D2010" i="16"/>
  <c r="H1696" i="16"/>
  <c r="G1904" i="16"/>
  <c r="I2491" i="16"/>
  <c r="H2491" i="16"/>
  <c r="F2480" i="16"/>
  <c r="I2480" i="16"/>
  <c r="H2460" i="16"/>
  <c r="D2460" i="16"/>
  <c r="F2460" i="16"/>
  <c r="I2460" i="16"/>
  <c r="H2448" i="16"/>
  <c r="F2448" i="16"/>
  <c r="G2448" i="16"/>
  <c r="J2448" i="16"/>
  <c r="D2448" i="16"/>
  <c r="E2419" i="16"/>
  <c r="F2419" i="16"/>
  <c r="I2419" i="16"/>
  <c r="D2348" i="16"/>
  <c r="J2348" i="16"/>
  <c r="H2348" i="16"/>
  <c r="F2348" i="16"/>
  <c r="E2348" i="16"/>
  <c r="E2328" i="16"/>
  <c r="F2328" i="16"/>
  <c r="J2328" i="16"/>
  <c r="J2284" i="16"/>
  <c r="G2284" i="16"/>
  <c r="H2180" i="16"/>
  <c r="D2180" i="16"/>
  <c r="E2146" i="16"/>
  <c r="F2146" i="16"/>
  <c r="I2142" i="16"/>
  <c r="G2142" i="16"/>
  <c r="H2142" i="16"/>
  <c r="D2138" i="16"/>
  <c r="J2138" i="16"/>
  <c r="G2125" i="16"/>
  <c r="F2125" i="16"/>
  <c r="J2125" i="16"/>
  <c r="D2125" i="16"/>
  <c r="E2055" i="16"/>
  <c r="I2055" i="16"/>
  <c r="F2055" i="16"/>
  <c r="J2055" i="16"/>
  <c r="G2055" i="16"/>
  <c r="H2055" i="16"/>
  <c r="G2028" i="16"/>
  <c r="I2028" i="16"/>
  <c r="I1914" i="16"/>
  <c r="D1914" i="16"/>
  <c r="D1888" i="16"/>
  <c r="G1888" i="16"/>
  <c r="G1884" i="16"/>
  <c r="F1884" i="16"/>
  <c r="I1877" i="16"/>
  <c r="J1877" i="16"/>
  <c r="F1849" i="16"/>
  <c r="G1849" i="16"/>
  <c r="H1849" i="16"/>
  <c r="G1827" i="16"/>
  <c r="D1827" i="16"/>
  <c r="D1823" i="16"/>
  <c r="F1823" i="16"/>
  <c r="G1807" i="16"/>
  <c r="I1807" i="16"/>
  <c r="H1803" i="16"/>
  <c r="G1803" i="16"/>
  <c r="E1803" i="16"/>
  <c r="H1792" i="16"/>
  <c r="I1792" i="16"/>
  <c r="G1792" i="16"/>
  <c r="J1724" i="16"/>
  <c r="F1724" i="16"/>
  <c r="G1724" i="16"/>
  <c r="E1718" i="16"/>
  <c r="J1718" i="16"/>
  <c r="I1718" i="16"/>
  <c r="F1708" i="16"/>
  <c r="I1708" i="16"/>
  <c r="H1708" i="16"/>
  <c r="J1690" i="16"/>
  <c r="E1690" i="16"/>
  <c r="I1690" i="16"/>
  <c r="F1690" i="16"/>
  <c r="H1686" i="16"/>
  <c r="D1686" i="16"/>
  <c r="J1686" i="16"/>
  <c r="G1686" i="16"/>
  <c r="I1686" i="16"/>
  <c r="D1683" i="16"/>
  <c r="E1683" i="16"/>
  <c r="E1671" i="16"/>
  <c r="I1671" i="16"/>
  <c r="D1661" i="16"/>
  <c r="J1661" i="16"/>
  <c r="E1661" i="16"/>
  <c r="H1661" i="16"/>
  <c r="J1657" i="16"/>
  <c r="H1657" i="16"/>
  <c r="D1657" i="16"/>
  <c r="J1647" i="16"/>
  <c r="F1647" i="16"/>
  <c r="G2477" i="16"/>
  <c r="H2477" i="16"/>
  <c r="E1853" i="16"/>
  <c r="D1853" i="16"/>
  <c r="F1577" i="16"/>
  <c r="H1577" i="16"/>
  <c r="D1325" i="16"/>
  <c r="E1325" i="16"/>
  <c r="I1313" i="16"/>
  <c r="G1313" i="16"/>
  <c r="H1181" i="16"/>
  <c r="G1181" i="16"/>
  <c r="J1137" i="16"/>
  <c r="H1137" i="16"/>
  <c r="H2015" i="16"/>
  <c r="G2015" i="16"/>
  <c r="J2015" i="16"/>
  <c r="H1973" i="16"/>
  <c r="G1973" i="16"/>
  <c r="H1621" i="16"/>
  <c r="F1621" i="16"/>
  <c r="H1149" i="16"/>
  <c r="D1149" i="16"/>
  <c r="D1120" i="16"/>
  <c r="H1120" i="16"/>
  <c r="D55" i="4"/>
  <c r="D43" i="4"/>
  <c r="B32" i="4"/>
  <c r="A20" i="10" s="1"/>
  <c r="D49" i="4"/>
  <c r="D61" i="4"/>
  <c r="D68" i="4"/>
  <c r="C20" i="10"/>
  <c r="D20" i="10"/>
  <c r="F33" i="10"/>
  <c r="F1666" i="16"/>
  <c r="E1666" i="16"/>
  <c r="E1670" i="16"/>
  <c r="E2435" i="16"/>
  <c r="F2415" i="16"/>
  <c r="D2427" i="16"/>
  <c r="D2435" i="16"/>
  <c r="E2427" i="16"/>
  <c r="H1748" i="16"/>
  <c r="H2268" i="16"/>
  <c r="F1608" i="16"/>
  <c r="G2268" i="16"/>
  <c r="I939" i="16"/>
  <c r="F2268" i="16"/>
  <c r="G1748" i="16"/>
  <c r="I2268" i="16"/>
  <c r="F1620" i="16"/>
  <c r="F40" i="10"/>
  <c r="F45" i="10"/>
  <c r="G2415" i="16"/>
  <c r="F2435" i="16"/>
  <c r="H2427" i="16"/>
  <c r="I1620" i="16"/>
  <c r="E2268" i="16"/>
  <c r="F43" i="10"/>
  <c r="H43" i="10"/>
  <c r="G1666" i="16"/>
  <c r="J1670" i="16"/>
  <c r="G2427" i="16"/>
  <c r="G1434" i="16"/>
  <c r="E1326" i="16"/>
  <c r="J2435" i="16"/>
  <c r="I2415" i="16"/>
  <c r="H2415" i="16"/>
  <c r="H2435" i="16"/>
  <c r="G1608" i="16"/>
  <c r="I1748" i="16"/>
  <c r="G1620" i="16"/>
  <c r="F35" i="10"/>
  <c r="H35" i="10"/>
  <c r="F30" i="10"/>
  <c r="H30" i="10"/>
  <c r="K4" i="16"/>
  <c r="A71" i="2"/>
  <c r="D5" i="11"/>
  <c r="J38" i="10"/>
  <c r="A51" i="2"/>
  <c r="A36" i="2"/>
  <c r="J56" i="10"/>
  <c r="A17" i="2"/>
  <c r="B28" i="3"/>
  <c r="J18" i="10"/>
  <c r="A50" i="2"/>
  <c r="I12" i="10"/>
  <c r="C12" i="10" s="1"/>
  <c r="A1" i="14"/>
  <c r="A65" i="2"/>
  <c r="A67" i="2"/>
  <c r="B16" i="4"/>
  <c r="A8" i="10"/>
  <c r="A73" i="2"/>
  <c r="J33" i="10"/>
  <c r="C6" i="3"/>
  <c r="B20" i="4"/>
  <c r="A11" i="10" s="1"/>
  <c r="J12" i="10"/>
  <c r="B41" i="4"/>
  <c r="A28" i="10" s="1"/>
  <c r="B47" i="4"/>
  <c r="A33" i="10" s="1"/>
  <c r="J35" i="10"/>
  <c r="A9" i="2"/>
  <c r="B68" i="4"/>
  <c r="A49" i="10" s="1"/>
  <c r="J27" i="10"/>
  <c r="B23" i="3"/>
  <c r="A31" i="2"/>
  <c r="I63" i="10"/>
  <c r="C63" i="10" s="1"/>
  <c r="A37" i="2"/>
  <c r="I38" i="10"/>
  <c r="C38" i="10" s="1"/>
  <c r="C15" i="3"/>
  <c r="B12" i="3"/>
  <c r="C22" i="3"/>
  <c r="B5" i="11"/>
  <c r="G25" i="4"/>
  <c r="G43" i="4" s="1"/>
  <c r="I48" i="10"/>
  <c r="C48" i="10" s="1"/>
  <c r="A12" i="2"/>
  <c r="B25" i="3"/>
  <c r="A3" i="2"/>
  <c r="J59" i="10"/>
  <c r="B13" i="4"/>
  <c r="B3" i="3"/>
  <c r="I36" i="10"/>
  <c r="C36" i="10" s="1"/>
  <c r="J2" i="16"/>
  <c r="J4" i="16"/>
  <c r="I45" i="10"/>
  <c r="C45" i="10" s="1"/>
  <c r="A30" i="2"/>
  <c r="B29" i="3"/>
  <c r="A39" i="2"/>
  <c r="A76" i="2"/>
  <c r="I53" i="10"/>
  <c r="C53" i="10" s="1"/>
  <c r="J45" i="10"/>
  <c r="I27" i="10"/>
  <c r="D2" i="4"/>
  <c r="A6" i="2"/>
  <c r="I65" i="10"/>
  <c r="C65" i="10" s="1"/>
  <c r="A7" i="2"/>
  <c r="I13" i="10"/>
  <c r="C13" i="10" s="1"/>
  <c r="J7" i="10"/>
  <c r="B31" i="3"/>
  <c r="I4" i="4"/>
  <c r="J42" i="10"/>
  <c r="B4" i="4"/>
  <c r="A77" i="2"/>
  <c r="B24" i="4"/>
  <c r="I26" i="10"/>
  <c r="B28" i="4"/>
  <c r="B34" i="4"/>
  <c r="A22" i="10" s="1"/>
  <c r="J58" i="10"/>
  <c r="J26" i="10"/>
  <c r="C20" i="3"/>
  <c r="I62" i="10"/>
  <c r="C62" i="10" s="1"/>
  <c r="J15" i="10"/>
  <c r="C13" i="3"/>
  <c r="B4" i="16"/>
  <c r="B31" i="4"/>
  <c r="A19" i="10" s="1"/>
  <c r="B16" i="3"/>
  <c r="B17" i="3"/>
  <c r="A27" i="2"/>
  <c r="I22" i="10"/>
  <c r="C22" i="10" s="1"/>
  <c r="C17" i="3"/>
  <c r="D3" i="10"/>
  <c r="I11" i="10"/>
  <c r="C11" i="10" s="1"/>
  <c r="A61" i="2"/>
  <c r="A14" i="2"/>
  <c r="A52" i="2"/>
  <c r="A20" i="2"/>
  <c r="J61" i="10"/>
  <c r="A46" i="2"/>
  <c r="B1001" i="11"/>
  <c r="C18" i="3"/>
  <c r="I46" i="10"/>
  <c r="A69" i="2"/>
  <c r="I31" i="10"/>
  <c r="C31" i="10" s="1"/>
  <c r="G21" i="10"/>
  <c r="H21" i="10"/>
  <c r="H48" i="10"/>
  <c r="D48" i="10"/>
  <c r="H45" i="10"/>
  <c r="D45" i="10"/>
  <c r="H40" i="10"/>
  <c r="D40" i="10"/>
  <c r="H38" i="10"/>
  <c r="D38" i="10"/>
  <c r="H33" i="10"/>
  <c r="D33" i="10"/>
  <c r="F46" i="10"/>
  <c r="H46" i="10"/>
  <c r="D46" i="10"/>
  <c r="F36" i="10"/>
  <c r="H36" i="10"/>
  <c r="F31" i="10"/>
  <c r="H31" i="10"/>
  <c r="F41" i="10"/>
  <c r="H41" i="10"/>
  <c r="F50" i="10"/>
  <c r="F57" i="10"/>
  <c r="H57" i="10"/>
  <c r="D43" i="10"/>
  <c r="F51" i="10"/>
  <c r="H51" i="10"/>
  <c r="F63" i="10"/>
  <c r="F54" i="10"/>
  <c r="H54" i="10"/>
  <c r="F53" i="10"/>
  <c r="H53" i="10"/>
  <c r="F64" i="10"/>
  <c r="F62" i="10"/>
  <c r="B2" i="10"/>
  <c r="B57" i="4"/>
  <c r="A41" i="10" s="1"/>
  <c r="F47" i="10"/>
  <c r="H47" i="10"/>
  <c r="D47" i="10"/>
  <c r="F42" i="10"/>
  <c r="H42" i="10"/>
  <c r="D42" i="10"/>
  <c r="B64" i="4"/>
  <c r="A47" i="10"/>
  <c r="E18" i="16"/>
  <c r="G18" i="16"/>
  <c r="F18" i="16"/>
  <c r="I6" i="16"/>
  <c r="G218" i="16"/>
  <c r="D218" i="16"/>
  <c r="I218" i="16"/>
  <c r="E6" i="16"/>
  <c r="E5" i="16"/>
  <c r="F5" i="16"/>
  <c r="D31" i="10"/>
  <c r="F52" i="10"/>
  <c r="H52" i="10"/>
  <c r="D8" i="10"/>
  <c r="C8" i="10"/>
  <c r="C28" i="10"/>
  <c r="D28" i="10"/>
  <c r="D11" i="10"/>
  <c r="D35" i="10"/>
  <c r="D13" i="10"/>
  <c r="D9" i="10"/>
  <c r="D7" i="10"/>
  <c r="C30" i="10"/>
  <c r="D30" i="10"/>
  <c r="D10" i="10"/>
  <c r="C10" i="10"/>
  <c r="C61" i="10"/>
  <c r="C46" i="10"/>
  <c r="C7" i="10"/>
  <c r="H1652" i="16"/>
  <c r="A26" i="10"/>
  <c r="B45" i="4"/>
  <c r="A31" i="10" s="1"/>
  <c r="B63" i="4"/>
  <c r="A46" i="10" s="1"/>
  <c r="G49" i="4"/>
  <c r="D57" i="10"/>
  <c r="C57" i="10"/>
  <c r="D36" i="10"/>
  <c r="D52" i="10"/>
  <c r="C52" i="10"/>
  <c r="D53" i="10"/>
  <c r="D41" i="10"/>
  <c r="C41" i="10"/>
  <c r="D54" i="10"/>
  <c r="D51" i="10"/>
  <c r="D21" i="10"/>
  <c r="A17" i="10"/>
  <c r="F55" i="10"/>
  <c r="H55" i="10"/>
  <c r="F58" i="10"/>
  <c r="H58" i="10"/>
  <c r="F65" i="10"/>
  <c r="F60" i="10"/>
  <c r="H60" i="10"/>
  <c r="F56" i="10"/>
  <c r="H56" i="10"/>
  <c r="H50" i="10"/>
  <c r="F59" i="10"/>
  <c r="H59" i="10"/>
  <c r="H27" i="10"/>
  <c r="F32" i="10"/>
  <c r="H32" i="10"/>
  <c r="F37" i="10"/>
  <c r="H37" i="10"/>
  <c r="H25" i="10"/>
  <c r="H26" i="10"/>
  <c r="I17" i="10"/>
  <c r="C17" i="10" s="1"/>
  <c r="I40" i="10"/>
  <c r="C40" i="10" s="1"/>
  <c r="D4" i="16"/>
  <c r="J63" i="10"/>
  <c r="J47" i="10"/>
  <c r="B25" i="4"/>
  <c r="A14" i="10" s="1"/>
  <c r="C10" i="3"/>
  <c r="I15" i="10"/>
  <c r="C15" i="10"/>
  <c r="J55" i="10"/>
  <c r="I4" i="10"/>
  <c r="I21" i="10"/>
  <c r="C21" i="10" s="1"/>
  <c r="C24" i="3"/>
  <c r="E4" i="16"/>
  <c r="J40" i="10"/>
  <c r="A78" i="2"/>
  <c r="B6" i="3"/>
  <c r="G22" i="10"/>
  <c r="H22" i="10"/>
  <c r="S313" i="16"/>
  <c r="S311" i="16"/>
  <c r="S309" i="16"/>
  <c r="S307" i="16"/>
  <c r="S293" i="16"/>
  <c r="S286" i="16"/>
  <c r="S283" i="16"/>
  <c r="S279" i="16"/>
  <c r="S274" i="16"/>
  <c r="S264" i="16"/>
  <c r="S258" i="16"/>
  <c r="S254" i="16"/>
  <c r="S250" i="16"/>
  <c r="S245" i="16"/>
  <c r="S240" i="16"/>
  <c r="S235" i="16"/>
  <c r="S230" i="16"/>
  <c r="S224" i="16"/>
  <c r="S200" i="16"/>
  <c r="S191" i="16"/>
  <c r="S185" i="16"/>
  <c r="S162" i="16"/>
  <c r="S134" i="16"/>
  <c r="S121" i="16"/>
  <c r="S107" i="16"/>
  <c r="S100" i="16"/>
  <c r="S92" i="16"/>
  <c r="S83" i="16"/>
  <c r="S63" i="16"/>
  <c r="S11" i="16"/>
  <c r="S16" i="16"/>
  <c r="S33" i="16"/>
  <c r="S44" i="16"/>
  <c r="S53" i="16"/>
  <c r="S58" i="16"/>
  <c r="S67" i="16"/>
  <c r="S70" i="16"/>
  <c r="S76" i="16"/>
  <c r="S81" i="16"/>
  <c r="S88" i="16"/>
  <c r="S93" i="16"/>
  <c r="S101" i="16"/>
  <c r="S108" i="16"/>
  <c r="S111" i="16"/>
  <c r="S114" i="16"/>
  <c r="S118" i="16"/>
  <c r="S122" i="16"/>
  <c r="S128" i="16"/>
  <c r="S131" i="16"/>
  <c r="S141" i="16"/>
  <c r="S149" i="16"/>
  <c r="S156" i="16"/>
  <c r="S159" i="16"/>
  <c r="S163" i="16"/>
  <c r="S170" i="16"/>
  <c r="S175" i="16"/>
  <c r="S178" i="16"/>
  <c r="S183" i="16"/>
  <c r="S186" i="16"/>
  <c r="S189" i="16"/>
  <c r="S192" i="16"/>
  <c r="S196" i="16"/>
  <c r="S207" i="16"/>
  <c r="S213" i="16"/>
  <c r="S217" i="16"/>
  <c r="S220" i="16"/>
  <c r="S227" i="16"/>
  <c r="S231" i="16"/>
  <c r="S233" i="16"/>
  <c r="S236" i="16"/>
  <c r="S248" i="16"/>
  <c r="S253" i="16"/>
  <c r="S256" i="16"/>
  <c r="S261" i="16"/>
  <c r="S263" i="16"/>
  <c r="S268" i="16"/>
  <c r="S271" i="16"/>
  <c r="S273" i="16"/>
  <c r="S276" i="16"/>
  <c r="S282" i="16"/>
  <c r="S285" i="16"/>
  <c r="S287" i="16"/>
  <c r="S289" i="16"/>
  <c r="S20" i="16"/>
  <c r="S25" i="16"/>
  <c r="S31" i="16"/>
  <c r="S46" i="16"/>
  <c r="S51" i="16"/>
  <c r="S55" i="16"/>
  <c r="S62" i="16"/>
  <c r="S69" i="16"/>
  <c r="S72" i="16"/>
  <c r="S79" i="16"/>
  <c r="S86" i="16"/>
  <c r="S91" i="16"/>
  <c r="S103" i="16"/>
  <c r="S109" i="16"/>
  <c r="S113" i="16"/>
  <c r="S116" i="16"/>
  <c r="S119" i="16"/>
  <c r="S126" i="16"/>
  <c r="S133" i="16"/>
  <c r="S136" i="16"/>
  <c r="S143" i="16"/>
  <c r="S147" i="16"/>
  <c r="S151" i="16"/>
  <c r="S155" i="16"/>
  <c r="S160" i="16"/>
  <c r="S168" i="16"/>
  <c r="S172" i="16"/>
  <c r="S177" i="16"/>
  <c r="S184" i="16"/>
  <c r="S188" i="16"/>
  <c r="S193" i="16"/>
  <c r="S199" i="16"/>
  <c r="S202" i="16"/>
  <c r="S205" i="16"/>
  <c r="S211" i="16"/>
  <c r="S219" i="16"/>
  <c r="S226" i="16"/>
  <c r="S229" i="16"/>
  <c r="S232" i="16"/>
  <c r="S234" i="16"/>
  <c r="S242" i="16"/>
  <c r="S247" i="16"/>
  <c r="S249" i="16"/>
  <c r="S252" i="16"/>
  <c r="S319" i="16"/>
  <c r="S314" i="16"/>
  <c r="S312" i="16"/>
  <c r="S310" i="16"/>
  <c r="S308" i="16"/>
  <c r="S306" i="16"/>
  <c r="S303" i="16"/>
  <c r="S294" i="16"/>
  <c r="S291" i="16"/>
  <c r="S277" i="16"/>
  <c r="S266" i="16"/>
  <c r="S260" i="16"/>
  <c r="S243" i="16"/>
  <c r="S238" i="16"/>
  <c r="S222" i="16"/>
  <c r="S216" i="16"/>
  <c r="S209" i="16"/>
  <c r="S195" i="16"/>
  <c r="S181" i="16"/>
  <c r="S174" i="16"/>
  <c r="S166" i="16"/>
  <c r="S158" i="16"/>
  <c r="S153" i="16"/>
  <c r="S144" i="16"/>
  <c r="S137" i="16"/>
  <c r="S124" i="16"/>
  <c r="S117" i="16"/>
  <c r="S104" i="16"/>
  <c r="S96" i="16"/>
  <c r="S80" i="16"/>
  <c r="S56" i="16"/>
  <c r="S47" i="16"/>
  <c r="S37" i="16"/>
  <c r="S14" i="16"/>
  <c r="S318" i="16"/>
  <c r="S316" i="16"/>
  <c r="S305" i="16"/>
  <c r="S302" i="16"/>
  <c r="S300" i="16"/>
  <c r="S298" i="16"/>
  <c r="S296" i="16"/>
  <c r="S290" i="16"/>
  <c r="S284" i="16"/>
  <c r="S280" i="16"/>
  <c r="S275" i="16"/>
  <c r="S272" i="16"/>
  <c r="S269" i="16"/>
  <c r="S265" i="16"/>
  <c r="S262" i="16"/>
  <c r="S259" i="16"/>
  <c r="S255" i="16"/>
  <c r="S251" i="16"/>
  <c r="S246" i="16"/>
  <c r="S241" i="16"/>
  <c r="S237" i="16"/>
  <c r="S225" i="16"/>
  <c r="S221" i="16"/>
  <c r="S214" i="16"/>
  <c r="S180" i="16"/>
  <c r="S171" i="16"/>
  <c r="S164" i="16"/>
  <c r="S157" i="16"/>
  <c r="S150" i="16"/>
  <c r="S142" i="16"/>
  <c r="S129" i="16"/>
  <c r="S95" i="16"/>
  <c r="S85" i="16"/>
  <c r="S77" i="16"/>
  <c r="S71" i="16"/>
  <c r="S65" i="16"/>
  <c r="S34" i="16"/>
  <c r="S23" i="16"/>
  <c r="S7" i="16"/>
  <c r="S12" i="16"/>
  <c r="S15" i="16"/>
  <c r="S19" i="16"/>
  <c r="S21" i="16"/>
  <c r="S26" i="16"/>
  <c r="S29" i="16"/>
  <c r="S32" i="16"/>
  <c r="S35" i="16"/>
  <c r="S40" i="16"/>
  <c r="S45" i="16"/>
  <c r="S52" i="16"/>
  <c r="S54" i="16"/>
  <c r="S57" i="16"/>
  <c r="S60" i="16"/>
  <c r="S9" i="16"/>
  <c r="S13" i="16"/>
  <c r="S22" i="16"/>
  <c r="S24" i="16"/>
  <c r="S27" i="16"/>
  <c r="S30" i="16"/>
  <c r="S36" i="16"/>
  <c r="S38" i="16"/>
  <c r="S41" i="16"/>
  <c r="S43" i="16"/>
  <c r="S48" i="16"/>
  <c r="S50" i="16"/>
  <c r="S61" i="16"/>
  <c r="S64" i="16"/>
  <c r="S66" i="16"/>
  <c r="S68" i="16"/>
  <c r="S73" i="16"/>
  <c r="S75" i="16"/>
  <c r="S78" i="16"/>
  <c r="S84" i="16"/>
  <c r="S87" i="16"/>
  <c r="S90" i="16"/>
  <c r="S94" i="16"/>
  <c r="S97" i="16"/>
  <c r="S99" i="16"/>
  <c r="S102" i="16"/>
  <c r="S105" i="16"/>
  <c r="S110" i="16"/>
  <c r="S115" i="16"/>
  <c r="S120" i="16"/>
  <c r="S123" i="16"/>
  <c r="S125" i="16"/>
  <c r="S127" i="16"/>
  <c r="S130" i="16"/>
  <c r="S132" i="16"/>
  <c r="S135" i="16"/>
  <c r="S138" i="16"/>
  <c r="S140" i="16"/>
  <c r="S145" i="16"/>
  <c r="S148" i="16"/>
  <c r="S152" i="16"/>
  <c r="S161" i="16"/>
  <c r="S165" i="16"/>
  <c r="S167" i="16"/>
  <c r="S169" i="16"/>
  <c r="S173" i="16"/>
  <c r="S179" i="16"/>
  <c r="S182" i="16"/>
  <c r="S187" i="16"/>
  <c r="S194" i="16"/>
  <c r="S198" i="16"/>
  <c r="S201" i="16"/>
  <c r="S203" i="16"/>
  <c r="S206" i="16"/>
  <c r="S208" i="16"/>
  <c r="S210" i="16"/>
  <c r="S212" i="16"/>
  <c r="S215" i="16"/>
  <c r="S17" i="16"/>
  <c r="S10" i="16"/>
  <c r="J210" i="16"/>
  <c r="E210" i="16"/>
  <c r="G210" i="16"/>
  <c r="H210" i="16"/>
  <c r="I210" i="16"/>
  <c r="D210" i="16"/>
  <c r="F210" i="16"/>
  <c r="J17" i="16"/>
  <c r="E17" i="16"/>
  <c r="G17" i="16"/>
  <c r="F17" i="16"/>
  <c r="I17" i="16"/>
  <c r="D17" i="16"/>
  <c r="H17" i="16"/>
  <c r="D208" i="16"/>
  <c r="G208" i="16"/>
  <c r="J208" i="16"/>
  <c r="I208" i="16"/>
  <c r="H208" i="16"/>
  <c r="E208" i="16"/>
  <c r="F208" i="16"/>
  <c r="J198" i="16"/>
  <c r="I198" i="16"/>
  <c r="G198" i="16"/>
  <c r="D198" i="16"/>
  <c r="H198" i="16"/>
  <c r="F198" i="16"/>
  <c r="E198" i="16"/>
  <c r="E179" i="16"/>
  <c r="F179" i="16"/>
  <c r="I179" i="16"/>
  <c r="J179" i="16"/>
  <c r="G179" i="16"/>
  <c r="H179" i="16"/>
  <c r="D179" i="16"/>
  <c r="I165" i="16"/>
  <c r="D165" i="16"/>
  <c r="G165" i="16"/>
  <c r="H165" i="16"/>
  <c r="E165" i="16"/>
  <c r="J165" i="16"/>
  <c r="F165" i="16"/>
  <c r="D145" i="16"/>
  <c r="H145" i="16"/>
  <c r="I145" i="16"/>
  <c r="F145" i="16"/>
  <c r="G145" i="16"/>
  <c r="E145" i="16"/>
  <c r="J145" i="16"/>
  <c r="J132" i="16"/>
  <c r="E132" i="16"/>
  <c r="I132" i="16"/>
  <c r="G132" i="16"/>
  <c r="H132" i="16"/>
  <c r="D132" i="16"/>
  <c r="F132" i="16"/>
  <c r="I123" i="16"/>
  <c r="H123" i="16"/>
  <c r="E123" i="16"/>
  <c r="J123" i="16"/>
  <c r="D123" i="16"/>
  <c r="G123" i="16"/>
  <c r="F123" i="16"/>
  <c r="D105" i="16"/>
  <c r="E105" i="16"/>
  <c r="F105" i="16"/>
  <c r="G105" i="16"/>
  <c r="J105" i="16"/>
  <c r="I105" i="16"/>
  <c r="H105" i="16"/>
  <c r="F94" i="16"/>
  <c r="J94" i="16"/>
  <c r="I94" i="16"/>
  <c r="D94" i="16"/>
  <c r="H94" i="16"/>
  <c r="G94" i="16"/>
  <c r="E94" i="16"/>
  <c r="I78" i="16"/>
  <c r="H78" i="16"/>
  <c r="F78" i="16"/>
  <c r="D78" i="16"/>
  <c r="J78" i="16"/>
  <c r="E78" i="16"/>
  <c r="G78" i="16"/>
  <c r="G66" i="16"/>
  <c r="E66" i="16"/>
  <c r="I66" i="16"/>
  <c r="H66" i="16"/>
  <c r="J66" i="16"/>
  <c r="D66" i="16"/>
  <c r="F66" i="16"/>
  <c r="I48" i="16"/>
  <c r="J48" i="16"/>
  <c r="F48" i="16"/>
  <c r="D48" i="16"/>
  <c r="H48" i="16"/>
  <c r="G48" i="16"/>
  <c r="E48" i="16"/>
  <c r="G36" i="16"/>
  <c r="D36" i="16"/>
  <c r="I36" i="16"/>
  <c r="H36" i="16"/>
  <c r="F36" i="16"/>
  <c r="E36" i="16"/>
  <c r="J36" i="16"/>
  <c r="G22" i="16"/>
  <c r="F22" i="16"/>
  <c r="D22" i="16"/>
  <c r="E22" i="16"/>
  <c r="I22" i="16"/>
  <c r="J22" i="16"/>
  <c r="H22" i="16"/>
  <c r="F57" i="16"/>
  <c r="D57" i="16"/>
  <c r="E57" i="16"/>
  <c r="I57" i="16"/>
  <c r="G57" i="16"/>
  <c r="H57" i="16"/>
  <c r="J57" i="16"/>
  <c r="I40" i="16"/>
  <c r="H40" i="16"/>
  <c r="G40" i="16"/>
  <c r="E40" i="16"/>
  <c r="J40" i="16"/>
  <c r="F40" i="16"/>
  <c r="D40" i="16"/>
  <c r="F26" i="16"/>
  <c r="J26" i="16"/>
  <c r="G26" i="16"/>
  <c r="D26" i="16"/>
  <c r="H26" i="16"/>
  <c r="E26" i="16"/>
  <c r="I26" i="16"/>
  <c r="I12" i="16"/>
  <c r="F12" i="16"/>
  <c r="E12" i="16"/>
  <c r="H12" i="16"/>
  <c r="G12" i="16"/>
  <c r="D12" i="16"/>
  <c r="J12" i="16"/>
  <c r="I65" i="16"/>
  <c r="H65" i="16"/>
  <c r="D65" i="16"/>
  <c r="G65" i="16"/>
  <c r="J65" i="16"/>
  <c r="F65" i="16"/>
  <c r="E65" i="16"/>
  <c r="G95" i="16"/>
  <c r="J95" i="16"/>
  <c r="F95" i="16"/>
  <c r="E95" i="16"/>
  <c r="I95" i="16"/>
  <c r="H95" i="16"/>
  <c r="D95" i="16"/>
  <c r="H157" i="16"/>
  <c r="G157" i="16"/>
  <c r="E157" i="16"/>
  <c r="D157" i="16"/>
  <c r="I157" i="16"/>
  <c r="J157" i="16"/>
  <c r="F157" i="16"/>
  <c r="F214" i="16"/>
  <c r="J214" i="16"/>
  <c r="G214" i="16"/>
  <c r="H214" i="16"/>
  <c r="E214" i="16"/>
  <c r="D214" i="16"/>
  <c r="I214" i="16"/>
  <c r="G241" i="16"/>
  <c r="D241" i="16"/>
  <c r="E241" i="16"/>
  <c r="J241" i="16"/>
  <c r="H241" i="16"/>
  <c r="F241" i="16"/>
  <c r="I241" i="16"/>
  <c r="D259" i="16"/>
  <c r="H259" i="16"/>
  <c r="F259" i="16"/>
  <c r="E259" i="16"/>
  <c r="J259" i="16"/>
  <c r="I259" i="16"/>
  <c r="G259" i="16"/>
  <c r="D272" i="16"/>
  <c r="J272" i="16"/>
  <c r="F272" i="16"/>
  <c r="E272" i="16"/>
  <c r="I272" i="16"/>
  <c r="H272" i="16"/>
  <c r="G272" i="16"/>
  <c r="F290" i="16"/>
  <c r="E290" i="16"/>
  <c r="G290" i="16"/>
  <c r="H290" i="16"/>
  <c r="D290" i="16"/>
  <c r="J290" i="16"/>
  <c r="I290" i="16"/>
  <c r="I302" i="16"/>
  <c r="J302" i="16"/>
  <c r="H302" i="16"/>
  <c r="F302" i="16"/>
  <c r="G302" i="16"/>
  <c r="E302" i="16"/>
  <c r="D302" i="16"/>
  <c r="E14" i="16"/>
  <c r="D14" i="16"/>
  <c r="H14" i="16"/>
  <c r="J14" i="16"/>
  <c r="G14" i="16"/>
  <c r="F14" i="16"/>
  <c r="I14" i="16"/>
  <c r="F80" i="16"/>
  <c r="D80" i="16"/>
  <c r="H80" i="16"/>
  <c r="J80" i="16"/>
  <c r="E80" i="16"/>
  <c r="G80" i="16"/>
  <c r="I80" i="16"/>
  <c r="D124" i="16"/>
  <c r="F124" i="16"/>
  <c r="J124" i="16"/>
  <c r="H124" i="16"/>
  <c r="I124" i="16"/>
  <c r="E124" i="16"/>
  <c r="G124" i="16"/>
  <c r="E158" i="16"/>
  <c r="H158" i="16"/>
  <c r="F158" i="16"/>
  <c r="D158" i="16"/>
  <c r="I158" i="16"/>
  <c r="J158" i="16"/>
  <c r="G158" i="16"/>
  <c r="I195" i="16"/>
  <c r="E195" i="16"/>
  <c r="D195" i="16"/>
  <c r="F195" i="16"/>
  <c r="H195" i="16"/>
  <c r="J195" i="16"/>
  <c r="G195" i="16"/>
  <c r="D238" i="16"/>
  <c r="G238" i="16"/>
  <c r="J238" i="16"/>
  <c r="H238" i="16"/>
  <c r="F238" i="16"/>
  <c r="I238" i="16"/>
  <c r="E238" i="16"/>
  <c r="H277" i="16"/>
  <c r="D277" i="16"/>
  <c r="I277" i="16"/>
  <c r="G277" i="16"/>
  <c r="J277" i="16"/>
  <c r="F277" i="16"/>
  <c r="E277" i="16"/>
  <c r="G306" i="16"/>
  <c r="J306" i="16"/>
  <c r="I306" i="16"/>
  <c r="E306" i="16"/>
  <c r="F306" i="16"/>
  <c r="H306" i="16"/>
  <c r="D306" i="16"/>
  <c r="I314" i="16"/>
  <c r="F314" i="16"/>
  <c r="H314" i="16"/>
  <c r="J314" i="16"/>
  <c r="G314" i="16"/>
  <c r="D314" i="16"/>
  <c r="E314" i="16"/>
  <c r="I247" i="16"/>
  <c r="H247" i="16"/>
  <c r="D247" i="16"/>
  <c r="E247" i="16"/>
  <c r="G247" i="16"/>
  <c r="F247" i="16"/>
  <c r="J247" i="16"/>
  <c r="F229" i="16"/>
  <c r="J229" i="16"/>
  <c r="G229" i="16"/>
  <c r="E229" i="16"/>
  <c r="H229" i="16"/>
  <c r="D229" i="16"/>
  <c r="I229" i="16"/>
  <c r="D205" i="16"/>
  <c r="E205" i="16"/>
  <c r="G205" i="16"/>
  <c r="H205" i="16"/>
  <c r="F205" i="16"/>
  <c r="I205" i="16"/>
  <c r="J205" i="16"/>
  <c r="I188" i="16"/>
  <c r="E188" i="16"/>
  <c r="G188" i="16"/>
  <c r="D188" i="16"/>
  <c r="J188" i="16"/>
  <c r="F188" i="16"/>
  <c r="H188" i="16"/>
  <c r="D168" i="16"/>
  <c r="H168" i="16"/>
  <c r="G168" i="16"/>
  <c r="I168" i="16"/>
  <c r="J168" i="16"/>
  <c r="F168" i="16"/>
  <c r="E168" i="16"/>
  <c r="E147" i="16"/>
  <c r="H147" i="16"/>
  <c r="J147" i="16"/>
  <c r="G147" i="16"/>
  <c r="D147" i="16"/>
  <c r="I147" i="16"/>
  <c r="F147" i="16"/>
  <c r="H126" i="16"/>
  <c r="I126" i="16"/>
  <c r="G126" i="16"/>
  <c r="F126" i="16"/>
  <c r="D126" i="16"/>
  <c r="J126" i="16"/>
  <c r="E126" i="16"/>
  <c r="F109" i="16"/>
  <c r="H109" i="16"/>
  <c r="I109" i="16"/>
  <c r="G109" i="16"/>
  <c r="E109" i="16"/>
  <c r="J109" i="16"/>
  <c r="D109" i="16"/>
  <c r="F79" i="16"/>
  <c r="I79" i="16"/>
  <c r="D79" i="16"/>
  <c r="E79" i="16"/>
  <c r="G79" i="16"/>
  <c r="J79" i="16"/>
  <c r="H79" i="16"/>
  <c r="J55" i="16"/>
  <c r="I55" i="16"/>
  <c r="E55" i="16"/>
  <c r="G55" i="16"/>
  <c r="F55" i="16"/>
  <c r="H55" i="16"/>
  <c r="D55" i="16"/>
  <c r="J25" i="16"/>
  <c r="F25" i="16"/>
  <c r="H25" i="16"/>
  <c r="D25" i="16"/>
  <c r="I25" i="16"/>
  <c r="E25" i="16"/>
  <c r="G25" i="16"/>
  <c r="J285" i="16"/>
  <c r="H285" i="16"/>
  <c r="F285" i="16"/>
  <c r="E285" i="16"/>
  <c r="G285" i="16"/>
  <c r="I285" i="16"/>
  <c r="D285" i="16"/>
  <c r="J271" i="16"/>
  <c r="I271" i="16"/>
  <c r="H271" i="16"/>
  <c r="D271" i="16"/>
  <c r="E271" i="16"/>
  <c r="G271" i="16"/>
  <c r="F271" i="16"/>
  <c r="F256" i="16"/>
  <c r="E256" i="16"/>
  <c r="I256" i="16"/>
  <c r="H256" i="16"/>
  <c r="G256" i="16"/>
  <c r="J256" i="16"/>
  <c r="D256" i="16"/>
  <c r="H233" i="16"/>
  <c r="E233" i="16"/>
  <c r="F233" i="16"/>
  <c r="D233" i="16"/>
  <c r="J233" i="16"/>
  <c r="G233" i="16"/>
  <c r="I233" i="16"/>
  <c r="H217" i="16"/>
  <c r="I217" i="16"/>
  <c r="E217" i="16"/>
  <c r="G217" i="16"/>
  <c r="F217" i="16"/>
  <c r="D217" i="16"/>
  <c r="J217" i="16"/>
  <c r="D192" i="16"/>
  <c r="F192" i="16"/>
  <c r="E192" i="16"/>
  <c r="G192" i="16"/>
  <c r="I192" i="16"/>
  <c r="H192" i="16"/>
  <c r="J192" i="16"/>
  <c r="I178" i="16"/>
  <c r="J178" i="16"/>
  <c r="F178" i="16"/>
  <c r="H178" i="16"/>
  <c r="E178" i="16"/>
  <c r="D178" i="16"/>
  <c r="G178" i="16"/>
  <c r="F159" i="16"/>
  <c r="I159" i="16"/>
  <c r="H159" i="16"/>
  <c r="G159" i="16"/>
  <c r="D159" i="16"/>
  <c r="E159" i="16"/>
  <c r="J159" i="16"/>
  <c r="E131" i="16"/>
  <c r="G131" i="16"/>
  <c r="I131" i="16"/>
  <c r="D131" i="16"/>
  <c r="H131" i="16"/>
  <c r="F131" i="16"/>
  <c r="J131" i="16"/>
  <c r="J114" i="16"/>
  <c r="I114" i="16"/>
  <c r="G114" i="16"/>
  <c r="F114" i="16"/>
  <c r="E114" i="16"/>
  <c r="D114" i="16"/>
  <c r="H114" i="16"/>
  <c r="I93" i="16"/>
  <c r="G93" i="16"/>
  <c r="D93" i="16"/>
  <c r="F93" i="16"/>
  <c r="J93" i="16"/>
  <c r="E93" i="16"/>
  <c r="H93" i="16"/>
  <c r="D70" i="16"/>
  <c r="I70" i="16"/>
  <c r="J70" i="16"/>
  <c r="G70" i="16"/>
  <c r="E70" i="16"/>
  <c r="F70" i="16"/>
  <c r="H70" i="16"/>
  <c r="G44" i="16"/>
  <c r="D44" i="16"/>
  <c r="J44" i="16"/>
  <c r="H44" i="16"/>
  <c r="E44" i="16"/>
  <c r="F44" i="16"/>
  <c r="I44" i="16"/>
  <c r="H63" i="16"/>
  <c r="E63" i="16"/>
  <c r="D63" i="16"/>
  <c r="G63" i="16"/>
  <c r="J63" i="16"/>
  <c r="I63" i="16"/>
  <c r="F63" i="16"/>
  <c r="F107" i="16"/>
  <c r="H107" i="16"/>
  <c r="J107" i="16"/>
  <c r="I107" i="16"/>
  <c r="E107" i="16"/>
  <c r="D107" i="16"/>
  <c r="G107" i="16"/>
  <c r="E185" i="16"/>
  <c r="J185" i="16"/>
  <c r="D185" i="16"/>
  <c r="I185" i="16"/>
  <c r="G185" i="16"/>
  <c r="H185" i="16"/>
  <c r="F185" i="16"/>
  <c r="D230" i="16"/>
  <c r="J230" i="16"/>
  <c r="F230" i="16"/>
  <c r="H230" i="16"/>
  <c r="E230" i="16"/>
  <c r="G230" i="16"/>
  <c r="I230" i="16"/>
  <c r="D250" i="16"/>
  <c r="F250" i="16"/>
  <c r="G250" i="16"/>
  <c r="E250" i="16"/>
  <c r="J250" i="16"/>
  <c r="I250" i="16"/>
  <c r="H250" i="16"/>
  <c r="I274" i="16"/>
  <c r="J274" i="16"/>
  <c r="E274" i="16"/>
  <c r="D274" i="16"/>
  <c r="G274" i="16"/>
  <c r="F274" i="16"/>
  <c r="H274" i="16"/>
  <c r="E293" i="16"/>
  <c r="D293" i="16"/>
  <c r="H293" i="16"/>
  <c r="G293" i="16"/>
  <c r="F293" i="16"/>
  <c r="I293" i="16"/>
  <c r="J293" i="16"/>
  <c r="H313" i="16"/>
  <c r="G313" i="16"/>
  <c r="E313" i="16"/>
  <c r="J313" i="16"/>
  <c r="I313" i="16"/>
  <c r="F313" i="16"/>
  <c r="D313" i="16"/>
  <c r="D37" i="10"/>
  <c r="C50" i="10"/>
  <c r="D50" i="10"/>
  <c r="G206" i="16"/>
  <c r="E206" i="16"/>
  <c r="D206" i="16"/>
  <c r="I206" i="16"/>
  <c r="H206" i="16"/>
  <c r="J206" i="16"/>
  <c r="F206" i="16"/>
  <c r="I194" i="16"/>
  <c r="F194" i="16"/>
  <c r="G194" i="16"/>
  <c r="H194" i="16"/>
  <c r="E194" i="16"/>
  <c r="J194" i="16"/>
  <c r="D194" i="16"/>
  <c r="F173" i="16"/>
  <c r="D173" i="16"/>
  <c r="J173" i="16"/>
  <c r="E173" i="16"/>
  <c r="I173" i="16"/>
  <c r="H173" i="16"/>
  <c r="G173" i="16"/>
  <c r="G161" i="16"/>
  <c r="F161" i="16"/>
  <c r="E161" i="16"/>
  <c r="D161" i="16"/>
  <c r="J161" i="16"/>
  <c r="I161" i="16"/>
  <c r="H161" i="16"/>
  <c r="E140" i="16"/>
  <c r="D140" i="16"/>
  <c r="J140" i="16"/>
  <c r="F140" i="16"/>
  <c r="H140" i="16"/>
  <c r="I140" i="16"/>
  <c r="G140" i="16"/>
  <c r="J130" i="16"/>
  <c r="H130" i="16"/>
  <c r="G130" i="16"/>
  <c r="F130" i="16"/>
  <c r="E130" i="16"/>
  <c r="D130" i="16"/>
  <c r="I130" i="16"/>
  <c r="G120" i="16"/>
  <c r="J120" i="16"/>
  <c r="H120" i="16"/>
  <c r="E120" i="16"/>
  <c r="I120" i="16"/>
  <c r="F120" i="16"/>
  <c r="D120" i="16"/>
  <c r="D102" i="16"/>
  <c r="I102" i="16"/>
  <c r="J102" i="16"/>
  <c r="F102" i="16"/>
  <c r="E102" i="16"/>
  <c r="H102" i="16"/>
  <c r="G102" i="16"/>
  <c r="F90" i="16"/>
  <c r="H90" i="16"/>
  <c r="D90" i="16"/>
  <c r="E90" i="16"/>
  <c r="I90" i="16"/>
  <c r="J90" i="16"/>
  <c r="G90" i="16"/>
  <c r="J75" i="16"/>
  <c r="G75" i="16"/>
  <c r="F75" i="16"/>
  <c r="H75" i="16"/>
  <c r="D75" i="16"/>
  <c r="I75" i="16"/>
  <c r="E75" i="16"/>
  <c r="D64" i="16"/>
  <c r="J64" i="16"/>
  <c r="H64" i="16"/>
  <c r="E64" i="16"/>
  <c r="G64" i="16"/>
  <c r="F64" i="16"/>
  <c r="I64" i="16"/>
  <c r="I43" i="16"/>
  <c r="H43" i="16"/>
  <c r="D43" i="16"/>
  <c r="F43" i="16"/>
  <c r="J43" i="16"/>
  <c r="G43" i="16"/>
  <c r="E43" i="16"/>
  <c r="E30" i="16"/>
  <c r="F30" i="16"/>
  <c r="H30" i="16"/>
  <c r="J30" i="16"/>
  <c r="D30" i="16"/>
  <c r="I30" i="16"/>
  <c r="G30" i="16"/>
  <c r="I13" i="16"/>
  <c r="E13" i="16"/>
  <c r="J13" i="16"/>
  <c r="G13" i="16"/>
  <c r="F13" i="16"/>
  <c r="H13" i="16"/>
  <c r="D13" i="16"/>
  <c r="H54" i="16"/>
  <c r="E54" i="16"/>
  <c r="F54" i="16"/>
  <c r="J54" i="16"/>
  <c r="G54" i="16"/>
  <c r="I54" i="16"/>
  <c r="D54" i="16"/>
  <c r="E35" i="16"/>
  <c r="F35" i="16"/>
  <c r="G35" i="16"/>
  <c r="J35" i="16"/>
  <c r="H35" i="16"/>
  <c r="I35" i="16"/>
  <c r="D35" i="16"/>
  <c r="D21" i="16"/>
  <c r="E21" i="16"/>
  <c r="H21" i="16"/>
  <c r="J21" i="16"/>
  <c r="G21" i="16"/>
  <c r="I21" i="16"/>
  <c r="F21" i="16"/>
  <c r="H7" i="16"/>
  <c r="E7" i="16"/>
  <c r="J7" i="16"/>
  <c r="G7" i="16"/>
  <c r="D7" i="16"/>
  <c r="I7" i="16"/>
  <c r="F7" i="16"/>
  <c r="F71" i="16"/>
  <c r="I71" i="16"/>
  <c r="J71" i="16"/>
  <c r="H71" i="16"/>
  <c r="E71" i="16"/>
  <c r="D71" i="16"/>
  <c r="G71" i="16"/>
  <c r="F129" i="16"/>
  <c r="G129" i="16"/>
  <c r="E129" i="16"/>
  <c r="I129" i="16"/>
  <c r="J129" i="16"/>
  <c r="H129" i="16"/>
  <c r="D129" i="16"/>
  <c r="J164" i="16"/>
  <c r="F164" i="16"/>
  <c r="G164" i="16"/>
  <c r="H164" i="16"/>
  <c r="E164" i="16"/>
  <c r="D164" i="16"/>
  <c r="I164" i="16"/>
  <c r="I221" i="16"/>
  <c r="G221" i="16"/>
  <c r="J221" i="16"/>
  <c r="H221" i="16"/>
  <c r="D221" i="16"/>
  <c r="E221" i="16"/>
  <c r="F221" i="16"/>
  <c r="F246" i="16"/>
  <c r="J246" i="16"/>
  <c r="G246" i="16"/>
  <c r="I246" i="16"/>
  <c r="D246" i="16"/>
  <c r="H246" i="16"/>
  <c r="E246" i="16"/>
  <c r="G262" i="16"/>
  <c r="E262" i="16"/>
  <c r="I262" i="16"/>
  <c r="F262" i="16"/>
  <c r="H262" i="16"/>
  <c r="J262" i="16"/>
  <c r="D262" i="16"/>
  <c r="I275" i="16"/>
  <c r="F275" i="16"/>
  <c r="G275" i="16"/>
  <c r="H275" i="16"/>
  <c r="E275" i="16"/>
  <c r="J275" i="16"/>
  <c r="D275" i="16"/>
  <c r="D296" i="16"/>
  <c r="H296" i="16"/>
  <c r="F296" i="16"/>
  <c r="I296" i="16"/>
  <c r="J296" i="16"/>
  <c r="G296" i="16"/>
  <c r="E296" i="16"/>
  <c r="G305" i="16"/>
  <c r="I305" i="16"/>
  <c r="F305" i="16"/>
  <c r="H305" i="16"/>
  <c r="J305" i="16"/>
  <c r="D305" i="16"/>
  <c r="E305" i="16"/>
  <c r="J37" i="16"/>
  <c r="F37" i="16"/>
  <c r="G37" i="16"/>
  <c r="D37" i="16"/>
  <c r="H37" i="16"/>
  <c r="I37" i="16"/>
  <c r="E37" i="16"/>
  <c r="E96" i="16"/>
  <c r="I96" i="16"/>
  <c r="D96" i="16"/>
  <c r="J96" i="16"/>
  <c r="G96" i="16"/>
  <c r="F96" i="16"/>
  <c r="H96" i="16"/>
  <c r="J137" i="16"/>
  <c r="F137" i="16"/>
  <c r="H137" i="16"/>
  <c r="I137" i="16"/>
  <c r="G137" i="16"/>
  <c r="E137" i="16"/>
  <c r="D137" i="16"/>
  <c r="F166" i="16"/>
  <c r="G166" i="16"/>
  <c r="H166" i="16"/>
  <c r="I166" i="16"/>
  <c r="E166" i="16"/>
  <c r="J166" i="16"/>
  <c r="D166" i="16"/>
  <c r="G209" i="16"/>
  <c r="I209" i="16"/>
  <c r="F209" i="16"/>
  <c r="J209" i="16"/>
  <c r="H209" i="16"/>
  <c r="D209" i="16"/>
  <c r="E209" i="16"/>
  <c r="G243" i="16"/>
  <c r="H243" i="16"/>
  <c r="D243" i="16"/>
  <c r="E243" i="16"/>
  <c r="F243" i="16"/>
  <c r="I243" i="16"/>
  <c r="J243" i="16"/>
  <c r="D291" i="16"/>
  <c r="E291" i="16"/>
  <c r="F291" i="16"/>
  <c r="H291" i="16"/>
  <c r="G291" i="16"/>
  <c r="J291" i="16"/>
  <c r="I291" i="16"/>
  <c r="D308" i="16"/>
  <c r="F308" i="16"/>
  <c r="H308" i="16"/>
  <c r="J308" i="16"/>
  <c r="E308" i="16"/>
  <c r="I308" i="16"/>
  <c r="G308" i="16"/>
  <c r="D319" i="16"/>
  <c r="H319" i="16"/>
  <c r="J319" i="16"/>
  <c r="E319" i="16"/>
  <c r="F319" i="16"/>
  <c r="G319" i="16"/>
  <c r="I319" i="16"/>
  <c r="J242" i="16"/>
  <c r="E242" i="16"/>
  <c r="D242" i="16"/>
  <c r="G242" i="16"/>
  <c r="F242" i="16"/>
  <c r="I242" i="16"/>
  <c r="H242" i="16"/>
  <c r="G226" i="16"/>
  <c r="I226" i="16"/>
  <c r="E226" i="16"/>
  <c r="J226" i="16"/>
  <c r="F226" i="16"/>
  <c r="H226" i="16"/>
  <c r="D226" i="16"/>
  <c r="F202" i="16"/>
  <c r="G202" i="16"/>
  <c r="H202" i="16"/>
  <c r="I202" i="16"/>
  <c r="E202" i="16"/>
  <c r="D202" i="16"/>
  <c r="J202" i="16"/>
  <c r="F184" i="16"/>
  <c r="E184" i="16"/>
  <c r="I184" i="16"/>
  <c r="H184" i="16"/>
  <c r="D184" i="16"/>
  <c r="J184" i="16"/>
  <c r="G184" i="16"/>
  <c r="G160" i="16"/>
  <c r="J160" i="16"/>
  <c r="F160" i="16"/>
  <c r="E160" i="16"/>
  <c r="I160" i="16"/>
  <c r="H160" i="16"/>
  <c r="D160" i="16"/>
  <c r="H143" i="16"/>
  <c r="E143" i="16"/>
  <c r="G143" i="16"/>
  <c r="D143" i="16"/>
  <c r="F143" i="16"/>
  <c r="I143" i="16"/>
  <c r="J143" i="16"/>
  <c r="D119" i="16"/>
  <c r="J119" i="16"/>
  <c r="I119" i="16"/>
  <c r="G119" i="16"/>
  <c r="H119" i="16"/>
  <c r="F119" i="16"/>
  <c r="E119" i="16"/>
  <c r="E103" i="16"/>
  <c r="I103" i="16"/>
  <c r="H103" i="16"/>
  <c r="G103" i="16"/>
  <c r="D103" i="16"/>
  <c r="F103" i="16"/>
  <c r="J103" i="16"/>
  <c r="F72" i="16"/>
  <c r="G72" i="16"/>
  <c r="E72" i="16"/>
  <c r="J72" i="16"/>
  <c r="D72" i="16"/>
  <c r="I72" i="16"/>
  <c r="H72" i="16"/>
  <c r="F51" i="16"/>
  <c r="G51" i="16"/>
  <c r="H51" i="16"/>
  <c r="D51" i="16"/>
  <c r="J51" i="16"/>
  <c r="E51" i="16"/>
  <c r="I51" i="16"/>
  <c r="D20" i="16"/>
  <c r="E20" i="16"/>
  <c r="F20" i="16"/>
  <c r="I20" i="16"/>
  <c r="J20" i="16"/>
  <c r="H20" i="16"/>
  <c r="G20" i="16"/>
  <c r="I282" i="16"/>
  <c r="F282" i="16"/>
  <c r="J282" i="16"/>
  <c r="G282" i="16"/>
  <c r="H282" i="16"/>
  <c r="E282" i="16"/>
  <c r="D282" i="16"/>
  <c r="D268" i="16"/>
  <c r="H268" i="16"/>
  <c r="G268" i="16"/>
  <c r="J268" i="16"/>
  <c r="F268" i="16"/>
  <c r="E268" i="16"/>
  <c r="I268" i="16"/>
  <c r="G253" i="16"/>
  <c r="I253" i="16"/>
  <c r="J253" i="16"/>
  <c r="E253" i="16"/>
  <c r="H253" i="16"/>
  <c r="F253" i="16"/>
  <c r="D253" i="16"/>
  <c r="H231" i="16"/>
  <c r="E231" i="16"/>
  <c r="D231" i="16"/>
  <c r="F231" i="16"/>
  <c r="I231" i="16"/>
  <c r="G231" i="16"/>
  <c r="J231" i="16"/>
  <c r="E213" i="16"/>
  <c r="D213" i="16"/>
  <c r="F213" i="16"/>
  <c r="I213" i="16"/>
  <c r="J213" i="16"/>
  <c r="G213" i="16"/>
  <c r="H213" i="16"/>
  <c r="E189" i="16"/>
  <c r="F189" i="16"/>
  <c r="G189" i="16"/>
  <c r="I189" i="16"/>
  <c r="D189" i="16"/>
  <c r="H189" i="16"/>
  <c r="J189" i="16"/>
  <c r="J175" i="16"/>
  <c r="F175" i="16"/>
  <c r="G175" i="16"/>
  <c r="D175" i="16"/>
  <c r="I175" i="16"/>
  <c r="E175" i="16"/>
  <c r="H175" i="16"/>
  <c r="F156" i="16"/>
  <c r="E156" i="16"/>
  <c r="J156" i="16"/>
  <c r="I156" i="16"/>
  <c r="H156" i="16"/>
  <c r="D156" i="16"/>
  <c r="G156" i="16"/>
  <c r="I128" i="16"/>
  <c r="E128" i="16"/>
  <c r="G128" i="16"/>
  <c r="H128" i="16"/>
  <c r="D128" i="16"/>
  <c r="F128" i="16"/>
  <c r="J128" i="16"/>
  <c r="E111" i="16"/>
  <c r="G111" i="16"/>
  <c r="H111" i="16"/>
  <c r="F111" i="16"/>
  <c r="D111" i="16"/>
  <c r="J111" i="16"/>
  <c r="I111" i="16"/>
  <c r="I88" i="16"/>
  <c r="D88" i="16"/>
  <c r="H88" i="16"/>
  <c r="J88" i="16"/>
  <c r="G88" i="16"/>
  <c r="F88" i="16"/>
  <c r="E88" i="16"/>
  <c r="D67" i="16"/>
  <c r="G67" i="16"/>
  <c r="H67" i="16"/>
  <c r="E67" i="16"/>
  <c r="F67" i="16"/>
  <c r="I67" i="16"/>
  <c r="J67" i="16"/>
  <c r="G33" i="16"/>
  <c r="J33" i="16"/>
  <c r="F33" i="16"/>
  <c r="D33" i="16"/>
  <c r="I33" i="16"/>
  <c r="E33" i="16"/>
  <c r="H33" i="16"/>
  <c r="F83" i="16"/>
  <c r="H83" i="16"/>
  <c r="D83" i="16"/>
  <c r="E83" i="16"/>
  <c r="G83" i="16"/>
  <c r="J83" i="16"/>
  <c r="I83" i="16"/>
  <c r="J121" i="16"/>
  <c r="F121" i="16"/>
  <c r="H121" i="16"/>
  <c r="G121" i="16"/>
  <c r="I121" i="16"/>
  <c r="E121" i="16"/>
  <c r="D121" i="16"/>
  <c r="F191" i="16"/>
  <c r="G191" i="16"/>
  <c r="H191" i="16"/>
  <c r="E191" i="16"/>
  <c r="I191" i="16"/>
  <c r="J191" i="16"/>
  <c r="D191" i="16"/>
  <c r="F235" i="16"/>
  <c r="J235" i="16"/>
  <c r="E235" i="16"/>
  <c r="D235" i="16"/>
  <c r="G235" i="16"/>
  <c r="I235" i="16"/>
  <c r="H235" i="16"/>
  <c r="I254" i="16"/>
  <c r="F254" i="16"/>
  <c r="H254" i="16"/>
  <c r="J254" i="16"/>
  <c r="E254" i="16"/>
  <c r="D254" i="16"/>
  <c r="G254" i="16"/>
  <c r="J279" i="16"/>
  <c r="D279" i="16"/>
  <c r="G279" i="16"/>
  <c r="F279" i="16"/>
  <c r="I279" i="16"/>
  <c r="E279" i="16"/>
  <c r="H279" i="16"/>
  <c r="J307" i="16"/>
  <c r="E307" i="16"/>
  <c r="H307" i="16"/>
  <c r="I307" i="16"/>
  <c r="D307" i="16"/>
  <c r="G307" i="16"/>
  <c r="F307" i="16"/>
  <c r="D22" i="10"/>
  <c r="D32" i="10"/>
  <c r="D58" i="10"/>
  <c r="C58" i="10"/>
  <c r="H212" i="16"/>
  <c r="F212" i="16"/>
  <c r="D212" i="16"/>
  <c r="J212" i="16"/>
  <c r="E212" i="16"/>
  <c r="I212" i="16"/>
  <c r="G212" i="16"/>
  <c r="D203" i="16"/>
  <c r="G203" i="16"/>
  <c r="J203" i="16"/>
  <c r="I203" i="16"/>
  <c r="F203" i="16"/>
  <c r="H203" i="16"/>
  <c r="E203" i="16"/>
  <c r="D187" i="16"/>
  <c r="F187" i="16"/>
  <c r="E187" i="16"/>
  <c r="J187" i="16"/>
  <c r="H187" i="16"/>
  <c r="G187" i="16"/>
  <c r="I187" i="16"/>
  <c r="F169" i="16"/>
  <c r="J169" i="16"/>
  <c r="G169" i="16"/>
  <c r="H169" i="16"/>
  <c r="D169" i="16"/>
  <c r="I169" i="16"/>
  <c r="E169" i="16"/>
  <c r="I152" i="16"/>
  <c r="H152" i="16"/>
  <c r="E152" i="16"/>
  <c r="J152" i="16"/>
  <c r="D152" i="16"/>
  <c r="G152" i="16"/>
  <c r="F152" i="16"/>
  <c r="J138" i="16"/>
  <c r="F138" i="16"/>
  <c r="I138" i="16"/>
  <c r="H138" i="16"/>
  <c r="G138" i="16"/>
  <c r="D138" i="16"/>
  <c r="E138" i="16"/>
  <c r="J127" i="16"/>
  <c r="G127" i="16"/>
  <c r="F127" i="16"/>
  <c r="D127" i="16"/>
  <c r="H127" i="16"/>
  <c r="I127" i="16"/>
  <c r="E127" i="16"/>
  <c r="G115" i="16"/>
  <c r="I115" i="16"/>
  <c r="F115" i="16"/>
  <c r="H115" i="16"/>
  <c r="J115" i="16"/>
  <c r="D115" i="16"/>
  <c r="E115" i="16"/>
  <c r="D99" i="16"/>
  <c r="J99" i="16"/>
  <c r="H99" i="16"/>
  <c r="F99" i="16"/>
  <c r="G99" i="16"/>
  <c r="E99" i="16"/>
  <c r="I99" i="16"/>
  <c r="H87" i="16"/>
  <c r="E87" i="16"/>
  <c r="I87" i="16"/>
  <c r="D87" i="16"/>
  <c r="J87" i="16"/>
  <c r="G87" i="16"/>
  <c r="F87" i="16"/>
  <c r="D73" i="16"/>
  <c r="G73" i="16"/>
  <c r="H73" i="16"/>
  <c r="F73" i="16"/>
  <c r="J73" i="16"/>
  <c r="E73" i="16"/>
  <c r="I73" i="16"/>
  <c r="H61" i="16"/>
  <c r="I61" i="16"/>
  <c r="D61" i="16"/>
  <c r="J61" i="16"/>
  <c r="E61" i="16"/>
  <c r="F61" i="16"/>
  <c r="G61" i="16"/>
  <c r="F41" i="16"/>
  <c r="H41" i="16"/>
  <c r="E41" i="16"/>
  <c r="G41" i="16"/>
  <c r="D41" i="16"/>
  <c r="I41" i="16"/>
  <c r="J41" i="16"/>
  <c r="D27" i="16"/>
  <c r="G27" i="16"/>
  <c r="E27" i="16"/>
  <c r="J27" i="16"/>
  <c r="H27" i="16"/>
  <c r="F27" i="16"/>
  <c r="I27" i="16"/>
  <c r="I9" i="16"/>
  <c r="H9" i="16"/>
  <c r="E9" i="16"/>
  <c r="G9" i="16"/>
  <c r="D9" i="16"/>
  <c r="F9" i="16"/>
  <c r="J9" i="16"/>
  <c r="E52" i="16"/>
  <c r="H52" i="16"/>
  <c r="J52" i="16"/>
  <c r="D52" i="16"/>
  <c r="I52" i="16"/>
  <c r="G52" i="16"/>
  <c r="F52" i="16"/>
  <c r="D32" i="16"/>
  <c r="J32" i="16"/>
  <c r="I32" i="16"/>
  <c r="H32" i="16"/>
  <c r="G32" i="16"/>
  <c r="E32" i="16"/>
  <c r="F32" i="16"/>
  <c r="G19" i="16"/>
  <c r="H19" i="16"/>
  <c r="F19" i="16"/>
  <c r="E19" i="16"/>
  <c r="D19" i="16"/>
  <c r="I19" i="16"/>
  <c r="J19" i="16"/>
  <c r="F23" i="16"/>
  <c r="I23" i="16"/>
  <c r="H23" i="16"/>
  <c r="J23" i="16"/>
  <c r="G23" i="16"/>
  <c r="D23" i="16"/>
  <c r="E23" i="16"/>
  <c r="D77" i="16"/>
  <c r="F77" i="16"/>
  <c r="I77" i="16"/>
  <c r="G77" i="16"/>
  <c r="H77" i="16"/>
  <c r="E77" i="16"/>
  <c r="J77" i="16"/>
  <c r="F142" i="16"/>
  <c r="H142" i="16"/>
  <c r="E142" i="16"/>
  <c r="D142" i="16"/>
  <c r="J142" i="16"/>
  <c r="I142" i="16"/>
  <c r="G142" i="16"/>
  <c r="I171" i="16"/>
  <c r="J171" i="16"/>
  <c r="F171" i="16"/>
  <c r="G171" i="16"/>
  <c r="H171" i="16"/>
  <c r="E171" i="16"/>
  <c r="D171" i="16"/>
  <c r="I225" i="16"/>
  <c r="G225" i="16"/>
  <c r="E225" i="16"/>
  <c r="F225" i="16"/>
  <c r="J225" i="16"/>
  <c r="H225" i="16"/>
  <c r="D225" i="16"/>
  <c r="D251" i="16"/>
  <c r="G251" i="16"/>
  <c r="J251" i="16"/>
  <c r="F251" i="16"/>
  <c r="I251" i="16"/>
  <c r="H251" i="16"/>
  <c r="E251" i="16"/>
  <c r="G265" i="16"/>
  <c r="I265" i="16"/>
  <c r="J265" i="16"/>
  <c r="E265" i="16"/>
  <c r="D265" i="16"/>
  <c r="F265" i="16"/>
  <c r="H265" i="16"/>
  <c r="H280" i="16"/>
  <c r="J280" i="16"/>
  <c r="F280" i="16"/>
  <c r="E280" i="16"/>
  <c r="G280" i="16"/>
  <c r="I280" i="16"/>
  <c r="D280" i="16"/>
  <c r="J298" i="16"/>
  <c r="E298" i="16"/>
  <c r="D298" i="16"/>
  <c r="I298" i="16"/>
  <c r="H298" i="16"/>
  <c r="G298" i="16"/>
  <c r="F298" i="16"/>
  <c r="I316" i="16"/>
  <c r="G316" i="16"/>
  <c r="J316" i="16"/>
  <c r="H316" i="16"/>
  <c r="E316" i="16"/>
  <c r="D316" i="16"/>
  <c r="F316" i="16"/>
  <c r="D47" i="16"/>
  <c r="I47" i="16"/>
  <c r="H47" i="16"/>
  <c r="J47" i="16"/>
  <c r="F47" i="16"/>
  <c r="G47" i="16"/>
  <c r="E47" i="16"/>
  <c r="H104" i="16"/>
  <c r="I104" i="16"/>
  <c r="G104" i="16"/>
  <c r="F104" i="16"/>
  <c r="D104" i="16"/>
  <c r="E104" i="16"/>
  <c r="J104" i="16"/>
  <c r="J144" i="16"/>
  <c r="H144" i="16"/>
  <c r="D144" i="16"/>
  <c r="I144" i="16"/>
  <c r="G144" i="16"/>
  <c r="E144" i="16"/>
  <c r="F144" i="16"/>
  <c r="H174" i="16"/>
  <c r="J174" i="16"/>
  <c r="F174" i="16"/>
  <c r="D174" i="16"/>
  <c r="I174" i="16"/>
  <c r="E174" i="16"/>
  <c r="G174" i="16"/>
  <c r="H216" i="16"/>
  <c r="D216" i="16"/>
  <c r="J216" i="16"/>
  <c r="I216" i="16"/>
  <c r="G216" i="16"/>
  <c r="E216" i="16"/>
  <c r="F216" i="16"/>
  <c r="H260" i="16"/>
  <c r="J260" i="16"/>
  <c r="F260" i="16"/>
  <c r="I260" i="16"/>
  <c r="D260" i="16"/>
  <c r="E260" i="16"/>
  <c r="G260" i="16"/>
  <c r="D294" i="16"/>
  <c r="G294" i="16"/>
  <c r="F294" i="16"/>
  <c r="I294" i="16"/>
  <c r="E294" i="16"/>
  <c r="J294" i="16"/>
  <c r="H294" i="16"/>
  <c r="H310" i="16"/>
  <c r="E310" i="16"/>
  <c r="F310" i="16"/>
  <c r="I310" i="16"/>
  <c r="G310" i="16"/>
  <c r="D310" i="16"/>
  <c r="J310" i="16"/>
  <c r="I252" i="16"/>
  <c r="E252" i="16"/>
  <c r="J252" i="16"/>
  <c r="H252" i="16"/>
  <c r="F252" i="16"/>
  <c r="D252" i="16"/>
  <c r="G252" i="16"/>
  <c r="J234" i="16"/>
  <c r="F234" i="16"/>
  <c r="G234" i="16"/>
  <c r="I234" i="16"/>
  <c r="E234" i="16"/>
  <c r="D234" i="16"/>
  <c r="H234" i="16"/>
  <c r="J219" i="16"/>
  <c r="E219" i="16"/>
  <c r="H219" i="16"/>
  <c r="G219" i="16"/>
  <c r="D219" i="16"/>
  <c r="F219" i="16"/>
  <c r="I219" i="16"/>
  <c r="D199" i="16"/>
  <c r="G199" i="16"/>
  <c r="F199" i="16"/>
  <c r="E199" i="16"/>
  <c r="J199" i="16"/>
  <c r="H199" i="16"/>
  <c r="I199" i="16"/>
  <c r="I177" i="16"/>
  <c r="D177" i="16"/>
  <c r="E177" i="16"/>
  <c r="F177" i="16"/>
  <c r="H177" i="16"/>
  <c r="J177" i="16"/>
  <c r="G177" i="16"/>
  <c r="I155" i="16"/>
  <c r="F155" i="16"/>
  <c r="G155" i="16"/>
  <c r="D155" i="16"/>
  <c r="J155" i="16"/>
  <c r="H155" i="16"/>
  <c r="E155" i="16"/>
  <c r="G136" i="16"/>
  <c r="J136" i="16"/>
  <c r="D136" i="16"/>
  <c r="F136" i="16"/>
  <c r="E136" i="16"/>
  <c r="H136" i="16"/>
  <c r="I136" i="16"/>
  <c r="E116" i="16"/>
  <c r="J116" i="16"/>
  <c r="I116" i="16"/>
  <c r="G116" i="16"/>
  <c r="F116" i="16"/>
  <c r="H116" i="16"/>
  <c r="D116" i="16"/>
  <c r="I91" i="16"/>
  <c r="J91" i="16"/>
  <c r="F91" i="16"/>
  <c r="G91" i="16"/>
  <c r="D91" i="16"/>
  <c r="H91" i="16"/>
  <c r="E91" i="16"/>
  <c r="D69" i="16"/>
  <c r="F69" i="16"/>
  <c r="H69" i="16"/>
  <c r="E69" i="16"/>
  <c r="G69" i="16"/>
  <c r="I69" i="16"/>
  <c r="J69" i="16"/>
  <c r="I46" i="16"/>
  <c r="D46" i="16"/>
  <c r="F46" i="16"/>
  <c r="E46" i="16"/>
  <c r="G46" i="16"/>
  <c r="H46" i="16"/>
  <c r="J46" i="16"/>
  <c r="J289" i="16"/>
  <c r="G289" i="16"/>
  <c r="I289" i="16"/>
  <c r="E289" i="16"/>
  <c r="H289" i="16"/>
  <c r="F289" i="16"/>
  <c r="D289" i="16"/>
  <c r="H276" i="16"/>
  <c r="I276" i="16"/>
  <c r="F276" i="16"/>
  <c r="J276" i="16"/>
  <c r="D276" i="16"/>
  <c r="E276" i="16"/>
  <c r="G276" i="16"/>
  <c r="G263" i="16"/>
  <c r="E263" i="16"/>
  <c r="H263" i="16"/>
  <c r="I263" i="16"/>
  <c r="J263" i="16"/>
  <c r="F263" i="16"/>
  <c r="D263" i="16"/>
  <c r="F248" i="16"/>
  <c r="D248" i="16"/>
  <c r="I248" i="16"/>
  <c r="J248" i="16"/>
  <c r="E248" i="16"/>
  <c r="G248" i="16"/>
  <c r="H248" i="16"/>
  <c r="H227" i="16"/>
  <c r="D227" i="16"/>
  <c r="J227" i="16"/>
  <c r="E227" i="16"/>
  <c r="F227" i="16"/>
  <c r="I227" i="16"/>
  <c r="G227" i="16"/>
  <c r="I207" i="16"/>
  <c r="H207" i="16"/>
  <c r="G207" i="16"/>
  <c r="J207" i="16"/>
  <c r="F207" i="16"/>
  <c r="D207" i="16"/>
  <c r="E207" i="16"/>
  <c r="F186" i="16"/>
  <c r="E186" i="16"/>
  <c r="D186" i="16"/>
  <c r="H186" i="16"/>
  <c r="J186" i="16"/>
  <c r="I186" i="16"/>
  <c r="G186" i="16"/>
  <c r="J170" i="16"/>
  <c r="I170" i="16"/>
  <c r="H170" i="16"/>
  <c r="G170" i="16"/>
  <c r="F170" i="16"/>
  <c r="E170" i="16"/>
  <c r="D170" i="16"/>
  <c r="I149" i="16"/>
  <c r="D149" i="16"/>
  <c r="F149" i="16"/>
  <c r="J149" i="16"/>
  <c r="G149" i="16"/>
  <c r="H149" i="16"/>
  <c r="E149" i="16"/>
  <c r="F122" i="16"/>
  <c r="D122" i="16"/>
  <c r="E122" i="16"/>
  <c r="G122" i="16"/>
  <c r="H122" i="16"/>
  <c r="J122" i="16"/>
  <c r="I122" i="16"/>
  <c r="D108" i="16"/>
  <c r="J108" i="16"/>
  <c r="G108" i="16"/>
  <c r="E108" i="16"/>
  <c r="I108" i="16"/>
  <c r="H108" i="16"/>
  <c r="F108" i="16"/>
  <c r="F81" i="16"/>
  <c r="H81" i="16"/>
  <c r="D81" i="16"/>
  <c r="I81" i="16"/>
  <c r="J81" i="16"/>
  <c r="E81" i="16"/>
  <c r="G81" i="16"/>
  <c r="I58" i="16"/>
  <c r="F58" i="16"/>
  <c r="E58" i="16"/>
  <c r="H58" i="16"/>
  <c r="J58" i="16"/>
  <c r="D58" i="16"/>
  <c r="G58" i="16"/>
  <c r="J16" i="16"/>
  <c r="D16" i="16"/>
  <c r="E16" i="16"/>
  <c r="G16" i="16"/>
  <c r="F16" i="16"/>
  <c r="H16" i="16"/>
  <c r="I16" i="16"/>
  <c r="G92" i="16"/>
  <c r="F92" i="16"/>
  <c r="J92" i="16"/>
  <c r="H92" i="16"/>
  <c r="D92" i="16"/>
  <c r="I92" i="16"/>
  <c r="E92" i="16"/>
  <c r="I134" i="16"/>
  <c r="D134" i="16"/>
  <c r="J134" i="16"/>
  <c r="H134" i="16"/>
  <c r="E134" i="16"/>
  <c r="G134" i="16"/>
  <c r="F134" i="16"/>
  <c r="E200" i="16"/>
  <c r="H200" i="16"/>
  <c r="F200" i="16"/>
  <c r="D200" i="16"/>
  <c r="J200" i="16"/>
  <c r="I200" i="16"/>
  <c r="G200" i="16"/>
  <c r="G240" i="16"/>
  <c r="H240" i="16"/>
  <c r="J240" i="16"/>
  <c r="D240" i="16"/>
  <c r="F240" i="16"/>
  <c r="I240" i="16"/>
  <c r="E240" i="16"/>
  <c r="J258" i="16"/>
  <c r="I258" i="16"/>
  <c r="E258" i="16"/>
  <c r="G258" i="16"/>
  <c r="F258" i="16"/>
  <c r="D258" i="16"/>
  <c r="H258" i="16"/>
  <c r="H283" i="16"/>
  <c r="I283" i="16"/>
  <c r="F283" i="16"/>
  <c r="G283" i="16"/>
  <c r="J283" i="16"/>
  <c r="E283" i="16"/>
  <c r="D283" i="16"/>
  <c r="F309" i="16"/>
  <c r="J309" i="16"/>
  <c r="I309" i="16"/>
  <c r="G309" i="16"/>
  <c r="D309" i="16"/>
  <c r="E309" i="16"/>
  <c r="H309" i="16"/>
  <c r="D26" i="10"/>
  <c r="C26" i="10"/>
  <c r="D27" i="10"/>
  <c r="C27" i="10"/>
  <c r="C56" i="10"/>
  <c r="D56" i="10"/>
  <c r="C55" i="10"/>
  <c r="D55" i="10"/>
  <c r="F215" i="16"/>
  <c r="H215" i="16"/>
  <c r="G215" i="16"/>
  <c r="I215" i="16"/>
  <c r="J215" i="16"/>
  <c r="E215" i="16"/>
  <c r="D215" i="16"/>
  <c r="E10" i="16"/>
  <c r="I10" i="16"/>
  <c r="H10" i="16"/>
  <c r="J10" i="16"/>
  <c r="G10" i="16"/>
  <c r="F10" i="16"/>
  <c r="D10" i="16"/>
  <c r="D201" i="16"/>
  <c r="I201" i="16"/>
  <c r="E201" i="16"/>
  <c r="H201" i="16"/>
  <c r="F201" i="16"/>
  <c r="J201" i="16"/>
  <c r="G201" i="16"/>
  <c r="F182" i="16"/>
  <c r="D182" i="16"/>
  <c r="J182" i="16"/>
  <c r="H182" i="16"/>
  <c r="E182" i="16"/>
  <c r="G182" i="16"/>
  <c r="I182" i="16"/>
  <c r="F167" i="16"/>
  <c r="I167" i="16"/>
  <c r="D167" i="16"/>
  <c r="J167" i="16"/>
  <c r="G167" i="16"/>
  <c r="E167" i="16"/>
  <c r="H167" i="16"/>
  <c r="J148" i="16"/>
  <c r="F148" i="16"/>
  <c r="H148" i="16"/>
  <c r="D148" i="16"/>
  <c r="E148" i="16"/>
  <c r="G148" i="16"/>
  <c r="I148" i="16"/>
  <c r="E135" i="16"/>
  <c r="D135" i="16"/>
  <c r="J135" i="16"/>
  <c r="I135" i="16"/>
  <c r="G135" i="16"/>
  <c r="H135" i="16"/>
  <c r="F135" i="16"/>
  <c r="J125" i="16"/>
  <c r="I125" i="16"/>
  <c r="D125" i="16"/>
  <c r="H125" i="16"/>
  <c r="E125" i="16"/>
  <c r="G125" i="16"/>
  <c r="F125" i="16"/>
  <c r="H110" i="16"/>
  <c r="D110" i="16"/>
  <c r="G110" i="16"/>
  <c r="E110" i="16"/>
  <c r="J110" i="16"/>
  <c r="F110" i="16"/>
  <c r="I110" i="16"/>
  <c r="G97" i="16"/>
  <c r="J97" i="16"/>
  <c r="D97" i="16"/>
  <c r="E97" i="16"/>
  <c r="H97" i="16"/>
  <c r="I97" i="16"/>
  <c r="F97" i="16"/>
  <c r="D84" i="16"/>
  <c r="J84" i="16"/>
  <c r="F84" i="16"/>
  <c r="E84" i="16"/>
  <c r="G84" i="16"/>
  <c r="H84" i="16"/>
  <c r="I84" i="16"/>
  <c r="D68" i="16"/>
  <c r="H68" i="16"/>
  <c r="J68" i="16"/>
  <c r="F68" i="16"/>
  <c r="G68" i="16"/>
  <c r="E68" i="16"/>
  <c r="I68" i="16"/>
  <c r="I50" i="16"/>
  <c r="F50" i="16"/>
  <c r="G50" i="16"/>
  <c r="E50" i="16"/>
  <c r="J50" i="16"/>
  <c r="H50" i="16"/>
  <c r="D50" i="16"/>
  <c r="F38" i="16"/>
  <c r="J38" i="16"/>
  <c r="H38" i="16"/>
  <c r="D38" i="16"/>
  <c r="I38" i="16"/>
  <c r="G38" i="16"/>
  <c r="E38" i="16"/>
  <c r="F24" i="16"/>
  <c r="I24" i="16"/>
  <c r="E24" i="16"/>
  <c r="J24" i="16"/>
  <c r="D24" i="16"/>
  <c r="G24" i="16"/>
  <c r="H24" i="16"/>
  <c r="J60" i="16"/>
  <c r="F60" i="16"/>
  <c r="G60" i="16"/>
  <c r="D60" i="16"/>
  <c r="I60" i="16"/>
  <c r="E60" i="16"/>
  <c r="H60" i="16"/>
  <c r="D45" i="16"/>
  <c r="I45" i="16"/>
  <c r="H45" i="16"/>
  <c r="G45" i="16"/>
  <c r="J45" i="16"/>
  <c r="E45" i="16"/>
  <c r="F45" i="16"/>
  <c r="D29" i="16"/>
  <c r="H29" i="16"/>
  <c r="G29" i="16"/>
  <c r="E29" i="16"/>
  <c r="I29" i="16"/>
  <c r="F29" i="16"/>
  <c r="J29" i="16"/>
  <c r="D15" i="16"/>
  <c r="J15" i="16"/>
  <c r="G15" i="16"/>
  <c r="H15" i="16"/>
  <c r="F15" i="16"/>
  <c r="I15" i="16"/>
  <c r="E15" i="16"/>
  <c r="G34" i="16"/>
  <c r="E34" i="16"/>
  <c r="H34" i="16"/>
  <c r="I34" i="16"/>
  <c r="D34" i="16"/>
  <c r="J34" i="16"/>
  <c r="F34" i="16"/>
  <c r="F85" i="16"/>
  <c r="E85" i="16"/>
  <c r="G85" i="16"/>
  <c r="D85" i="16"/>
  <c r="I85" i="16"/>
  <c r="J85" i="16"/>
  <c r="H85" i="16"/>
  <c r="D150" i="16"/>
  <c r="G150" i="16"/>
  <c r="F150" i="16"/>
  <c r="E150" i="16"/>
  <c r="I150" i="16"/>
  <c r="J150" i="16"/>
  <c r="H150" i="16"/>
  <c r="F180" i="16"/>
  <c r="G180" i="16"/>
  <c r="J180" i="16"/>
  <c r="H180" i="16"/>
  <c r="I180" i="16"/>
  <c r="E180" i="16"/>
  <c r="D180" i="16"/>
  <c r="D237" i="16"/>
  <c r="J237" i="16"/>
  <c r="H237" i="16"/>
  <c r="I237" i="16"/>
  <c r="E237" i="16"/>
  <c r="F237" i="16"/>
  <c r="G237" i="16"/>
  <c r="F255" i="16"/>
  <c r="H255" i="16"/>
  <c r="J255" i="16"/>
  <c r="D255" i="16"/>
  <c r="E255" i="16"/>
  <c r="I255" i="16"/>
  <c r="G255" i="16"/>
  <c r="E269" i="16"/>
  <c r="J269" i="16"/>
  <c r="G269" i="16"/>
  <c r="F269" i="16"/>
  <c r="D269" i="16"/>
  <c r="I269" i="16"/>
  <c r="H269" i="16"/>
  <c r="I284" i="16"/>
  <c r="H284" i="16"/>
  <c r="D284" i="16"/>
  <c r="E284" i="16"/>
  <c r="F284" i="16"/>
  <c r="J284" i="16"/>
  <c r="G284" i="16"/>
  <c r="E300" i="16"/>
  <c r="D300" i="16"/>
  <c r="I300" i="16"/>
  <c r="G300" i="16"/>
  <c r="J300" i="16"/>
  <c r="H300" i="16"/>
  <c r="F300" i="16"/>
  <c r="H318" i="16"/>
  <c r="F318" i="16"/>
  <c r="I318" i="16"/>
  <c r="E318" i="16"/>
  <c r="D318" i="16"/>
  <c r="G318" i="16"/>
  <c r="J318" i="16"/>
  <c r="D56" i="16"/>
  <c r="I56" i="16"/>
  <c r="G56" i="16"/>
  <c r="H56" i="16"/>
  <c r="J56" i="16"/>
  <c r="F56" i="16"/>
  <c r="E56" i="16"/>
  <c r="D117" i="16"/>
  <c r="J117" i="16"/>
  <c r="I117" i="16"/>
  <c r="H117" i="16"/>
  <c r="E117" i="16"/>
  <c r="F117" i="16"/>
  <c r="G117" i="16"/>
  <c r="J153" i="16"/>
  <c r="H153" i="16"/>
  <c r="I153" i="16"/>
  <c r="E153" i="16"/>
  <c r="D153" i="16"/>
  <c r="F153" i="16"/>
  <c r="G153" i="16"/>
  <c r="E181" i="16"/>
  <c r="H181" i="16"/>
  <c r="F181" i="16"/>
  <c r="I181" i="16"/>
  <c r="G181" i="16"/>
  <c r="D181" i="16"/>
  <c r="J181" i="16"/>
  <c r="J222" i="16"/>
  <c r="G222" i="16"/>
  <c r="F222" i="16"/>
  <c r="E222" i="16"/>
  <c r="I222" i="16"/>
  <c r="D222" i="16"/>
  <c r="H222" i="16"/>
  <c r="J266" i="16"/>
  <c r="G266" i="16"/>
  <c r="E266" i="16"/>
  <c r="H266" i="16"/>
  <c r="I266" i="16"/>
  <c r="D266" i="16"/>
  <c r="F266" i="16"/>
  <c r="I303" i="16"/>
  <c r="E303" i="16"/>
  <c r="D303" i="16"/>
  <c r="F303" i="16"/>
  <c r="G303" i="16"/>
  <c r="H303" i="16"/>
  <c r="J303" i="16"/>
  <c r="J312" i="16"/>
  <c r="E312" i="16"/>
  <c r="I312" i="16"/>
  <c r="F312" i="16"/>
  <c r="H312" i="16"/>
  <c r="G312" i="16"/>
  <c r="D312" i="16"/>
  <c r="E249" i="16"/>
  <c r="D249" i="16"/>
  <c r="F249" i="16"/>
  <c r="I249" i="16"/>
  <c r="J249" i="16"/>
  <c r="G249" i="16"/>
  <c r="H249" i="16"/>
  <c r="J232" i="16"/>
  <c r="D232" i="16"/>
  <c r="I232" i="16"/>
  <c r="F232" i="16"/>
  <c r="G232" i="16"/>
  <c r="E232" i="16"/>
  <c r="H232" i="16"/>
  <c r="F211" i="16"/>
  <c r="J211" i="16"/>
  <c r="G211" i="16"/>
  <c r="D211" i="16"/>
  <c r="E211" i="16"/>
  <c r="H211" i="16"/>
  <c r="I211" i="16"/>
  <c r="E193" i="16"/>
  <c r="G193" i="16"/>
  <c r="D193" i="16"/>
  <c r="H193" i="16"/>
  <c r="J193" i="16"/>
  <c r="I193" i="16"/>
  <c r="F193" i="16"/>
  <c r="D172" i="16"/>
  <c r="G172" i="16"/>
  <c r="J172" i="16"/>
  <c r="I172" i="16"/>
  <c r="F172" i="16"/>
  <c r="E172" i="16"/>
  <c r="H172" i="16"/>
  <c r="E151" i="16"/>
  <c r="F151" i="16"/>
  <c r="D151" i="16"/>
  <c r="J151" i="16"/>
  <c r="I151" i="16"/>
  <c r="H151" i="16"/>
  <c r="G151" i="16"/>
  <c r="J133" i="16"/>
  <c r="G133" i="16"/>
  <c r="H133" i="16"/>
  <c r="D133" i="16"/>
  <c r="E133" i="16"/>
  <c r="F133" i="16"/>
  <c r="I133" i="16"/>
  <c r="G113" i="16"/>
  <c r="J113" i="16"/>
  <c r="F113" i="16"/>
  <c r="E113" i="16"/>
  <c r="I113" i="16"/>
  <c r="H113" i="16"/>
  <c r="D113" i="16"/>
  <c r="I86" i="16"/>
  <c r="E86" i="16"/>
  <c r="H86" i="16"/>
  <c r="F86" i="16"/>
  <c r="G86" i="16"/>
  <c r="J86" i="16"/>
  <c r="D86" i="16"/>
  <c r="G62" i="16"/>
  <c r="E62" i="16"/>
  <c r="I62" i="16"/>
  <c r="D62" i="16"/>
  <c r="H62" i="16"/>
  <c r="F62" i="16"/>
  <c r="J62" i="16"/>
  <c r="E31" i="16"/>
  <c r="G31" i="16"/>
  <c r="J31" i="16"/>
  <c r="H31" i="16"/>
  <c r="F31" i="16"/>
  <c r="D31" i="16"/>
  <c r="I31" i="16"/>
  <c r="H287" i="16"/>
  <c r="G287" i="16"/>
  <c r="F287" i="16"/>
  <c r="D287" i="16"/>
  <c r="E287" i="16"/>
  <c r="I287" i="16"/>
  <c r="J287" i="16"/>
  <c r="F273" i="16"/>
  <c r="D273" i="16"/>
  <c r="I273" i="16"/>
  <c r="E273" i="16"/>
  <c r="G273" i="16"/>
  <c r="J273" i="16"/>
  <c r="H273" i="16"/>
  <c r="H261" i="16"/>
  <c r="I261" i="16"/>
  <c r="F261" i="16"/>
  <c r="J261" i="16"/>
  <c r="D261" i="16"/>
  <c r="E261" i="16"/>
  <c r="G261" i="16"/>
  <c r="J236" i="16"/>
  <c r="D236" i="16"/>
  <c r="F236" i="16"/>
  <c r="E236" i="16"/>
  <c r="G236" i="16"/>
  <c r="H236" i="16"/>
  <c r="I236" i="16"/>
  <c r="H220" i="16"/>
  <c r="I220" i="16"/>
  <c r="D220" i="16"/>
  <c r="F220" i="16"/>
  <c r="G220" i="16"/>
  <c r="J220" i="16"/>
  <c r="E220" i="16"/>
  <c r="J196" i="16"/>
  <c r="D196" i="16"/>
  <c r="F196" i="16"/>
  <c r="I196" i="16"/>
  <c r="G196" i="16"/>
  <c r="H196" i="16"/>
  <c r="E196" i="16"/>
  <c r="F183" i="16"/>
  <c r="J183" i="16"/>
  <c r="I183" i="16"/>
  <c r="H183" i="16"/>
  <c r="D183" i="16"/>
  <c r="G183" i="16"/>
  <c r="E183" i="16"/>
  <c r="I163" i="16"/>
  <c r="F163" i="16"/>
  <c r="D163" i="16"/>
  <c r="G163" i="16"/>
  <c r="J163" i="16"/>
  <c r="H163" i="16"/>
  <c r="E163" i="16"/>
  <c r="J141" i="16"/>
  <c r="I141" i="16"/>
  <c r="F141" i="16"/>
  <c r="G141" i="16"/>
  <c r="H141" i="16"/>
  <c r="E141" i="16"/>
  <c r="D141" i="16"/>
  <c r="G118" i="16"/>
  <c r="J118" i="16"/>
  <c r="D118" i="16"/>
  <c r="H118" i="16"/>
  <c r="I118" i="16"/>
  <c r="F118" i="16"/>
  <c r="E118" i="16"/>
  <c r="G101" i="16"/>
  <c r="H101" i="16"/>
  <c r="F101" i="16"/>
  <c r="D101" i="16"/>
  <c r="J101" i="16"/>
  <c r="E101" i="16"/>
  <c r="I101" i="16"/>
  <c r="D76" i="16"/>
  <c r="H76" i="16"/>
  <c r="F76" i="16"/>
  <c r="I76" i="16"/>
  <c r="E76" i="16"/>
  <c r="J76" i="16"/>
  <c r="G76" i="16"/>
  <c r="E53" i="16"/>
  <c r="F53" i="16"/>
  <c r="G53" i="16"/>
  <c r="I53" i="16"/>
  <c r="D53" i="16"/>
  <c r="H53" i="16"/>
  <c r="J53" i="16"/>
  <c r="H11" i="16"/>
  <c r="G11" i="16"/>
  <c r="I11" i="16"/>
  <c r="E11" i="16"/>
  <c r="J11" i="16"/>
  <c r="F11" i="16"/>
  <c r="D11" i="16"/>
  <c r="F100" i="16"/>
  <c r="D100" i="16"/>
  <c r="E100" i="16"/>
  <c r="G100" i="16"/>
  <c r="H100" i="16"/>
  <c r="J100" i="16"/>
  <c r="I100" i="16"/>
  <c r="F162" i="16"/>
  <c r="D162" i="16"/>
  <c r="J162" i="16"/>
  <c r="E162" i="16"/>
  <c r="H162" i="16"/>
  <c r="I162" i="16"/>
  <c r="G162" i="16"/>
  <c r="H224" i="16"/>
  <c r="D224" i="16"/>
  <c r="I224" i="16"/>
  <c r="G224" i="16"/>
  <c r="J224" i="16"/>
  <c r="E224" i="16"/>
  <c r="F224" i="16"/>
  <c r="H245" i="16"/>
  <c r="G245" i="16"/>
  <c r="J245" i="16"/>
  <c r="F245" i="16"/>
  <c r="D245" i="16"/>
  <c r="I245" i="16"/>
  <c r="E245" i="16"/>
  <c r="F264" i="16"/>
  <c r="J264" i="16"/>
  <c r="G264" i="16"/>
  <c r="I264" i="16"/>
  <c r="E264" i="16"/>
  <c r="D264" i="16"/>
  <c r="H264" i="16"/>
  <c r="F286" i="16"/>
  <c r="H286" i="16"/>
  <c r="E286" i="16"/>
  <c r="D286" i="16"/>
  <c r="G286" i="16"/>
  <c r="J286" i="16"/>
  <c r="I286" i="16"/>
  <c r="J311" i="16"/>
  <c r="G311" i="16"/>
  <c r="D311" i="16"/>
  <c r="E311" i="16"/>
  <c r="F311" i="16"/>
  <c r="H311" i="16"/>
  <c r="I311" i="16"/>
  <c r="D25" i="10"/>
  <c r="D59" i="10"/>
  <c r="C60" i="10"/>
  <c r="D60" i="10"/>
  <c r="D4" i="10" l="1"/>
  <c r="C4" i="10"/>
  <c r="H66" i="10"/>
  <c r="D2" i="10" s="1"/>
  <c r="I3" i="4" s="1"/>
  <c r="B58" i="4"/>
  <c r="A42" i="10" s="1"/>
  <c r="D37" i="4"/>
  <c r="B52" i="4"/>
  <c r="A37" i="10" s="1"/>
  <c r="A27" i="10"/>
  <c r="B85" i="4"/>
  <c r="A59" i="10" s="1"/>
  <c r="B71" i="4"/>
  <c r="A51" i="10" s="1"/>
  <c r="B73" i="4"/>
  <c r="A53" i="10" s="1"/>
  <c r="B43" i="4"/>
  <c r="A29" i="10" s="1"/>
  <c r="B87" i="4"/>
  <c r="A60" i="10" s="1"/>
  <c r="B53" i="4"/>
  <c r="A38" i="10" s="1"/>
  <c r="B56" i="4"/>
  <c r="A40" i="10" s="1"/>
  <c r="G68" i="4"/>
  <c r="B65" i="4"/>
  <c r="A48" i="10" s="1"/>
  <c r="B35" i="4"/>
  <c r="A23" i="10" s="1"/>
  <c r="B62" i="4"/>
  <c r="A45" i="10" s="1"/>
  <c r="A16" i="10"/>
  <c r="B59" i="4"/>
  <c r="A43" i="10" s="1"/>
  <c r="G31" i="4"/>
  <c r="B77" i="4"/>
  <c r="A55" i="10" s="1"/>
  <c r="B49" i="4"/>
  <c r="A34" i="10" s="1"/>
  <c r="B79" i="4"/>
  <c r="A56" i="10" s="1"/>
  <c r="B37" i="4"/>
  <c r="A24" i="10" s="1"/>
  <c r="G37" i="4"/>
  <c r="A25" i="10"/>
  <c r="G55" i="4"/>
  <c r="B61" i="4"/>
  <c r="A44" i="10" s="1"/>
  <c r="B55" i="4"/>
  <c r="A39" i="10" s="1"/>
  <c r="B81" i="4"/>
  <c r="A57" i="10" s="1"/>
  <c r="B83" i="4"/>
  <c r="A58" i="10" s="1"/>
  <c r="G61" i="4"/>
  <c r="B50" i="4"/>
  <c r="A35" i="10" s="1"/>
  <c r="B75" i="4"/>
  <c r="A54" i="10" s="1"/>
  <c r="B69" i="4"/>
  <c r="A50" i="10" s="1"/>
  <c r="F3" i="4" l="1"/>
  <c r="B88" i="4"/>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<sst xmlns="http://schemas.openxmlformats.org/spreadsheetml/2006/main" count="8955" uniqueCount="4667">
  <si>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</si>
  <si>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</si>
  <si>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</si>
  <si>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</si>
  <si>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</si>
  <si>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</si>
  <si>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</si>
  <si>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</si>
  <si>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</si>
  <si>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</si>
  <si>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</si>
  <si>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</si>
  <si>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</si>
  <si>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</si>
  <si>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</si>
  <si>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</si>
  <si>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</si>
  <si>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</si>
  <si>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</si>
  <si>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</si>
  <si>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</si>
  <si>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</si>
  <si>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</si>
  <si>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</si>
  <si>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</si>
  <si>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</si>
  <si>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</si>
  <si>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</si>
  <si>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</si>
  <si>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</si>
  <si>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</si>
  <si>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</si>
  <si>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</si>
  <si>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</si>
  <si>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</si>
  <si>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</si>
  <si>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</si>
  <si>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</si>
  <si>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</si>
  <si>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</si>
  <si>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</si>
  <si>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</si>
  <si>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</si>
  <si>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</si>
  <si>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</si>
  <si>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</si>
  <si>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</si>
  <si>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</si>
  <si>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</si>
  <si>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</si>
  <si>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</si>
  <si>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</si>
  <si>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</si>
  <si>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</si>
  <si>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</si>
  <si>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</si>
  <si>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</si>
  <si>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</si>
  <si>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</si>
  <si>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</si>
  <si>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</si>
  <si>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</si>
  <si>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</si>
  <si>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</si>
  <si>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</si>
  <si>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</si>
  <si>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</si>
  <si>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</si>
  <si>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</si>
  <si>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</si>
  <si>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</si>
  <si>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</si>
  <si>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</si>
  <si>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</si>
  <si>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</si>
  <si>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</si>
  <si>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</si>
  <si>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</si>
  <si>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</si>
  <si>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</si>
  <si>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</si>
  <si>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</si>
  <si>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</si>
  <si>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</si>
  <si>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</si>
  <si>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</si>
  <si>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</si>
  <si>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</si>
  <si>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</si>
  <si>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</si>
  <si>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</si>
  <si>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</si>
  <si>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</si>
  <si>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</si>
  <si>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</si>
  <si>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</si>
  <si>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</si>
  <si>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</si>
  <si>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</si>
  <si>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</si>
  <si>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</si>
  <si>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</si>
  <si>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</si>
  <si>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</si>
  <si>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</si>
  <si>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</si>
  <si>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</si>
  <si>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</si>
  <si>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</si>
  <si>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</si>
  <si>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</si>
  <si>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</si>
  <si>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</si>
  <si>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</si>
  <si>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</si>
  <si>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</si>
  <si>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</si>
  <si>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</si>
  <si>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</si>
  <si>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</si>
  <si>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</si>
  <si>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</si>
  <si>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</si>
  <si>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</si>
  <si>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</si>
  <si>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</si>
  <si>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</si>
  <si>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</si>
  <si>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</si>
  <si>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</si>
  <si>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</si>
  <si>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</si>
  <si>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</si>
  <si>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</si>
  <si>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</si>
  <si>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</si>
  <si>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</si>
  <si>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</si>
  <si>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</si>
  <si>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</si>
  <si>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</si>
  <si>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</si>
  <si>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</si>
  <si>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</si>
  <si>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</si>
  <si>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</si>
  <si>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</si>
  <si>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</si>
  <si>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</si>
  <si>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</si>
  <si>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</si>
  <si>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</si>
  <si>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</si>
  <si>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</si>
  <si>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</si>
  <si>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</si>
  <si>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</si>
  <si>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</si>
  <si>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</si>
  <si>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</si>
  <si>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</si>
  <si>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</si>
  <si>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</si>
  <si>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</si>
  <si>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</si>
  <si>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</si>
  <si>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</si>
  <si>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</si>
  <si>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</si>
  <si>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</si>
  <si>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</si>
  <si>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</si>
  <si>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</si>
  <si>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</si>
  <si>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</si>
  <si>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</si>
  <si>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</si>
  <si>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</si>
  <si>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</si>
  <si>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</si>
  <si>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</si>
  <si>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</si>
  <si>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</si>
  <si>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</si>
  <si>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</si>
  <si>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</si>
  <si>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</si>
  <si>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</si>
  <si>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</si>
  <si>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</si>
  <si>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</si>
  <si>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</si>
  <si>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</si>
  <si>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</si>
  <si>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</si>
  <si>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</si>
  <si>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</si>
  <si>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</si>
  <si>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</si>
  <si>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</si>
  <si>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</si>
  <si>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</si>
  <si>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</si>
  <si>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</si>
  <si>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</si>
  <si>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</si>
  <si>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</si>
  <si>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</si>
  <si>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</si>
  <si>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</si>
  <si>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</si>
  <si>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</si>
  <si>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</si>
  <si>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</si>
  <si>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</si>
  <si>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</si>
  <si>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</si>
  <si>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</si>
  <si>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</si>
  <si>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</si>
  <si>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</si>
  <si>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</si>
  <si>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</si>
  <si>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</si>
  <si>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</si>
  <si>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</si>
  <si>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</si>
  <si>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</si>
  <si>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</si>
  <si>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</si>
  <si>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</si>
  <si>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</si>
  <si>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</si>
  <si>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</si>
  <si>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</si>
  <si>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</si>
  <si>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</si>
  <si>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</si>
  <si>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</si>
  <si>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</si>
  <si>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</si>
  <si>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</si>
  <si>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</si>
  <si>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</si>
  <si>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</si>
  <si>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</si>
  <si>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</si>
  <si>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</si>
  <si>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</si>
  <si>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</si>
  <si>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</si>
  <si>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</si>
  <si>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</si>
  <si>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</si>
  <si>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</si>
  <si>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</si>
  <si>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</si>
  <si>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</si>
  <si>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</si>
  <si>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</si>
  <si>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</si>
  <si>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</si>
  <si>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</si>
  <si>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</si>
  <si>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</si>
  <si>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</si>
  <si>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</si>
  <si>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</si>
  <si>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</si>
  <si>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</si>
  <si>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</si>
  <si>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</si>
  <si>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</si>
  <si>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</si>
  <si>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</si>
  <si>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</si>
  <si>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</si>
  <si>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</si>
  <si>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</si>
  <si>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</si>
  <si>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</si>
  <si>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</si>
  <si>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</si>
  <si>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</si>
  <si>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</si>
  <si>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</si>
  <si>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</si>
  <si>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</si>
  <si>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</si>
  <si>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</si>
  <si>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</si>
  <si>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</si>
  <si>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</si>
  <si>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</si>
  <si>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</si>
  <si>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</si>
  <si>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</si>
  <si>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</si>
  <si>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</si>
  <si>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</si>
  <si>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</si>
  <si>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</si>
  <si>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</si>
  <si>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</si>
  <si>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</si>
  <si>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</si>
  <si>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</si>
  <si>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</si>
  <si>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</si>
  <si>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</si>
  <si>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</si>
  <si>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</si>
  <si>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</si>
  <si>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</si>
  <si>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</si>
  <si>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</si>
  <si>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</si>
  <si>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</si>
  <si>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</si>
  <si>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</si>
  <si>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</si>
  <si>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</si>
  <si>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</si>
  <si>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</si>
  <si>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</si>
  <si>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</si>
  <si>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</si>
  <si>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</si>
  <si>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</si>
  <si>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</si>
  <si>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</si>
  <si>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</si>
  <si>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</si>
  <si>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</si>
  <si>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</si>
  <si>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</si>
  <si>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</si>
  <si>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</si>
  <si>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</si>
  <si>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</si>
  <si>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</si>
  <si>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</si>
  <si>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</si>
  <si>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</si>
  <si>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</si>
  <si>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</si>
  <si>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</si>
  <si>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</si>
  <si>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</si>
  <si>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</si>
  <si>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</si>
  <si>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</si>
  <si>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</si>
  <si>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</si>
  <si>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</si>
  <si>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</si>
  <si>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</si>
  <si>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</si>
  <si>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</si>
  <si>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</si>
  <si>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</si>
  <si>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</si>
  <si>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</si>
  <si>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</si>
  <si>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</si>
  <si>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</si>
  <si>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</si>
  <si>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</si>
  <si>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</si>
  <si>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</si>
  <si>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</si>
  <si>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</si>
  <si>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</si>
  <si>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</si>
  <si>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</si>
  <si>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</si>
  <si>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</si>
  <si>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</si>
  <si>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</si>
  <si>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</si>
  <si>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</si>
  <si>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</si>
  <si>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</si>
  <si>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</si>
  <si>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</si>
  <si>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</si>
  <si>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</si>
  <si>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</si>
  <si>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</si>
  <si>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</si>
  <si>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</si>
  <si>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</si>
  <si>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</si>
  <si>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</si>
  <si>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</si>
  <si>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</si>
  <si>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</si>
  <si>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</si>
  <si>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</si>
  <si>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</si>
  <si>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</si>
  <si>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</si>
  <si>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</si>
  <si>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</si>
  <si>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</si>
  <si>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</si>
  <si>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</si>
  <si>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</si>
  <si>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</si>
  <si>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</si>
  <si>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</si>
  <si>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</si>
  <si>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</si>
  <si>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</si>
  <si>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</si>
  <si>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</si>
  <si>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</si>
  <si>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</si>
  <si>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</si>
  <si>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</si>
  <si>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</si>
  <si>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</si>
  <si>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</si>
  <si>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</si>
  <si>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</si>
  <si>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</si>
  <si>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</si>
  <si>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</si>
  <si>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</si>
  <si>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</si>
  <si>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</si>
  <si>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</si>
  <si>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</si>
  <si>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</si>
  <si>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</si>
  <si>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</si>
  <si>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</si>
  <si>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</si>
  <si>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</si>
  <si>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</si>
  <si>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</si>
  <si>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</si>
  <si>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</si>
  <si>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</si>
  <si>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</si>
  <si>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</si>
  <si>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</si>
  <si>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</si>
  <si>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</si>
  <si>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</si>
  <si>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</si>
  <si>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</si>
  <si>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</si>
  <si>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</si>
  <si>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</si>
  <si>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</si>
  <si>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</si>
  <si>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</si>
  <si>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</si>
  <si>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</si>
  <si>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</si>
  <si>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</si>
  <si>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</si>
  <si>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</si>
  <si>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</si>
  <si>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</si>
  <si>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</si>
  <si>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</si>
  <si>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</si>
  <si>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</si>
  <si>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</si>
  <si>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</si>
  <si>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</si>
  <si>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</si>
  <si>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</si>
  <si>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</si>
  <si>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</si>
  <si>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</si>
  <si>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</si>
  <si>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</si>
  <si>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</si>
  <si>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</si>
  <si>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</si>
  <si>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</si>
  <si>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</si>
  <si>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</si>
  <si>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</si>
  <si>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</si>
  <si>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</si>
  <si>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</si>
  <si>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</si>
  <si>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</si>
  <si>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</si>
  <si>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</si>
  <si>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</si>
  <si>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</si>
  <si>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</si>
  <si>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</si>
  <si>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</si>
  <si>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</si>
  <si>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</si>
  <si>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</si>
  <si>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</si>
  <si>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</si>
  <si>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</si>
  <si>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</si>
  <si>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</si>
  <si>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</si>
  <si>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</si>
  <si>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</si>
  <si>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</si>
  <si>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</si>
  <si>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</si>
  <si>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</si>
  <si>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</si>
  <si>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</si>
  <si>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</si>
  <si>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</si>
  <si>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</si>
  <si>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</si>
  <si>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</si>
  <si>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</si>
  <si>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</si>
  <si>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</si>
  <si>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</si>
  <si>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</si>
  <si>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</si>
  <si>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</si>
  <si>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</si>
  <si>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</si>
  <si>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</si>
  <si>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</si>
  <si>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</si>
  <si>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</si>
  <si>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</si>
  <si>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</si>
  <si>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</si>
  <si>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</si>
  <si>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</si>
  <si>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</si>
  <si>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</si>
  <si>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</si>
  <si>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</si>
  <si>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</si>
  <si>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</si>
  <si>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</si>
  <si>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</si>
  <si>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</si>
  <si>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</si>
  <si>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</si>
  <si>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</si>
  <si>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</si>
  <si>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</si>
  <si>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</si>
  <si>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</si>
  <si>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</si>
  <si>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</si>
  <si>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</si>
  <si>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</si>
  <si>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</si>
  <si>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</si>
  <si>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</si>
  <si>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</si>
  <si>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</si>
  <si>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</si>
  <si>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</si>
  <si>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</si>
  <si>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</si>
  <si>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</si>
  <si>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</si>
  <si>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</si>
  <si>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</si>
  <si>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</si>
  <si>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</si>
  <si>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</si>
  <si>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</si>
  <si>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</si>
  <si>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</si>
  <si>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</si>
  <si>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</si>
  <si>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</si>
  <si>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</si>
  <si>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</si>
  <si>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</si>
  <si>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</si>
  <si>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</si>
  <si>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</si>
  <si>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</si>
  <si>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</si>
  <si>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</si>
  <si>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</si>
  <si>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</si>
  <si>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</si>
  <si>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</si>
  <si>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</si>
  <si>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</si>
  <si>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</si>
  <si>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</si>
  <si>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</si>
  <si>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</si>
  <si>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</si>
  <si>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</si>
  <si>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</si>
  <si>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</si>
  <si>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</si>
  <si>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</si>
  <si>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</si>
  <si>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</si>
  <si>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</si>
  <si>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</si>
  <si>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</si>
  <si>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</si>
  <si>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</si>
  <si>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</si>
  <si>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</si>
  <si>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</si>
  <si>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</si>
  <si>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</si>
  <si>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</si>
  <si>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</si>
  <si>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</si>
  <si>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</si>
  <si>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</si>
  <si>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</si>
  <si>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</si>
  <si>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</si>
  <si>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</si>
  <si>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</si>
  <si>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</si>
  <si>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</si>
  <si>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</si>
  <si>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</si>
  <si>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</si>
  <si>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</si>
  <si>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</si>
  <si>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</si>
  <si>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</si>
  <si>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</si>
  <si>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</si>
  <si>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</si>
  <si>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</si>
  <si>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</si>
  <si>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</si>
  <si>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</si>
  <si>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</si>
  <si>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</si>
  <si>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</si>
  <si>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</si>
  <si>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</si>
  <si>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</si>
  <si>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</si>
  <si>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</si>
  <si>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</si>
  <si>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</si>
  <si>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</si>
  <si>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</si>
  <si>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</si>
  <si>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</si>
  <si>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</si>
  <si>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</si>
  <si>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</si>
  <si>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</si>
  <si>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</si>
  <si>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</si>
  <si>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</si>
  <si>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</si>
  <si>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</si>
  <si>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</si>
  <si>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</si>
  <si>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</si>
  <si>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</si>
  <si>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</si>
  <si>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</si>
  <si>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</si>
  <si>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</si>
  <si>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</si>
  <si>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</si>
  <si>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</si>
  <si>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</si>
  <si>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</si>
  <si>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</si>
  <si>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</si>
  <si>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</si>
  <si>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</si>
  <si>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</si>
  <si>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</si>
  <si>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</si>
  <si>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</si>
  <si>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</si>
  <si>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</si>
  <si>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</si>
  <si>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</si>
  <si>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</si>
  <si>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</si>
  <si>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</si>
  <si>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</si>
  <si>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</si>
  <si>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</si>
  <si>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</si>
  <si>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</si>
  <si>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</si>
  <si>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</si>
  <si>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</si>
  <si>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</si>
  <si>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</si>
  <si>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</si>
  <si>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</si>
  <si>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</si>
  <si>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</si>
  <si>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</si>
  <si>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</si>
  <si>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</si>
  <si>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</si>
  <si>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</si>
  <si>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</si>
  <si>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</si>
  <si>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</si>
  <si>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</si>
  <si>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</si>
  <si>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</si>
  <si>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</si>
  <si>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</si>
  <si>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</si>
  <si>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</si>
  <si>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</si>
  <si>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</si>
  <si>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</si>
  <si>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</si>
  <si>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</si>
  <si>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</si>
  <si>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</si>
  <si>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</si>
  <si>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</si>
  <si>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</si>
  <si>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</si>
  <si>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</si>
  <si>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</si>
  <si>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</si>
  <si>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</si>
  <si>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</si>
  <si>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</si>
  <si>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</si>
  <si>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</si>
  <si>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</si>
  <si>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</si>
  <si>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</si>
  <si>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</si>
  <si>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</si>
  <si>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</si>
  <si>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</si>
  <si>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</si>
  <si>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</si>
  <si>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</si>
  <si>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</si>
  <si>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</si>
  <si>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</si>
  <si>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</si>
  <si>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</si>
  <si>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</si>
  <si>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</si>
  <si>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</si>
  <si>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</si>
  <si>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</si>
  <si>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</si>
  <si>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</si>
  <si>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</si>
  <si>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</si>
  <si>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</si>
  <si>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</si>
  <si>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</si>
  <si>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</si>
  <si>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</si>
  <si>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</si>
  <si>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</si>
  <si>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</si>
  <si>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</si>
  <si>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</si>
  <si>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</si>
  <si>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</si>
  <si>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</si>
  <si>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</si>
  <si>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</si>
  <si>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</si>
  <si>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</si>
  <si>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</si>
  <si>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</si>
  <si>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</si>
  <si>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</si>
  <si>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</si>
  <si>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</si>
  <si>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</si>
  <si>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</si>
  <si>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</si>
  <si>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</si>
  <si>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</si>
  <si>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</si>
  <si>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</si>
  <si>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</si>
  <si>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</si>
  <si>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</si>
  <si>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</si>
  <si>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</si>
  <si>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</si>
  <si>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</si>
  <si>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</si>
  <si>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</si>
  <si>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</si>
  <si>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</si>
  <si>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</si>
  <si>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</si>
  <si>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</si>
  <si>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</si>
  <si>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</si>
  <si>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</si>
  <si>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</si>
  <si>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</si>
  <si>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</si>
  <si>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</si>
  <si>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</si>
  <si>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</si>
  <si>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</si>
  <si>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</si>
  <si>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</si>
  <si>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</si>
  <si>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</si>
  <si>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</si>
  <si>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</si>
  <si>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</si>
  <si>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</si>
  <si>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</si>
  <si>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</si>
  <si>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</si>
  <si>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</si>
  <si>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</si>
  <si>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</si>
  <si>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</si>
  <si>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</si>
  <si>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</si>
  <si>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</si>
  <si>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</si>
  <si>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</si>
  <si>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</si>
  <si>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</si>
  <si>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</si>
  <si>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</si>
  <si>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</si>
  <si>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</si>
  <si>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</si>
  <si>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</si>
  <si>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</si>
  <si>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</si>
  <si>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</si>
  <si>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</si>
  <si>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</si>
  <si>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</si>
  <si>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</si>
  <si>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</si>
  <si>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</si>
  <si>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</si>
  <si>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</si>
  <si>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</si>
  <si>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</si>
  <si>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</si>
  <si>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</si>
  <si>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</si>
  <si>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</si>
  <si>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</si>
  <si>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</si>
  <si>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</si>
  <si>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</si>
  <si>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</si>
  <si>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</si>
  <si>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</si>
  <si>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</si>
  <si>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</si>
  <si>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</si>
  <si>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</si>
  <si>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</si>
  <si>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</si>
  <si>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</si>
  <si>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</si>
  <si>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</si>
  <si>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</si>
  <si>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</si>
  <si>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</si>
  <si>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</si>
  <si>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</si>
  <si>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</si>
  <si>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</si>
  <si>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</si>
  <si>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</si>
  <si>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</si>
  <si>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</si>
  <si>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</si>
  <si>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</si>
  <si>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</si>
  <si>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</si>
  <si>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</si>
  <si>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</si>
  <si>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</si>
  <si>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</si>
  <si>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</si>
  <si>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</si>
  <si>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</si>
  <si>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</si>
  <si>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</si>
  <si>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</si>
  <si>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</si>
  <si>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</si>
  <si>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</si>
  <si>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</si>
  <si>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</si>
  <si>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</si>
  <si>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</si>
  <si>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</si>
  <si>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</si>
  <si>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</si>
  <si>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</si>
  <si>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</si>
  <si>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</si>
  <si>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</si>
  <si>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</si>
  <si>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</si>
  <si>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</si>
  <si>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</si>
  <si>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</si>
  <si>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</si>
  <si>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</si>
  <si>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</si>
  <si>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</si>
  <si>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</si>
  <si>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</si>
  <si>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</si>
  <si>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</si>
  <si>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</si>
  <si>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</si>
  <si>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</si>
  <si>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</si>
  <si>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</si>
  <si>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</si>
  <si>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</si>
  <si>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</si>
  <si>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</si>
  <si>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</si>
  <si>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</si>
  <si>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</si>
  <si>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</si>
  <si>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</si>
  <si>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</si>
  <si>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</si>
  <si>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</si>
  <si>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</si>
  <si>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</si>
  <si>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</si>
  <si>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</si>
  <si>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</si>
  <si>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</si>
  <si>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</si>
  <si>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</si>
  <si>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</si>
  <si>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</si>
  <si>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</si>
  <si>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</si>
  <si>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</si>
  <si>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</si>
  <si>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</si>
  <si>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</si>
  <si>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</si>
  <si>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</si>
  <si>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</si>
  <si>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</si>
  <si>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</si>
  <si>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</si>
  <si>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</si>
  <si>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</si>
  <si>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</si>
  <si>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</si>
  <si>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</si>
  <si>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</si>
  <si>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</si>
  <si>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</si>
  <si>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</si>
  <si>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</si>
  <si>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</si>
  <si>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</si>
  <si>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</si>
  <si>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</si>
  <si>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</si>
  <si>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</si>
  <si>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</si>
  <si>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</si>
  <si>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</si>
  <si>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</si>
  <si>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</si>
  <si>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</si>
  <si>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</si>
  <si>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</si>
  <si>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</si>
  <si>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</si>
  <si>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</si>
  <si>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</si>
  <si>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</si>
  <si>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</si>
  <si>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</si>
  <si>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</si>
  <si>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</si>
  <si>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</si>
  <si>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</si>
  <si>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</si>
  <si>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</si>
  <si>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</si>
  <si>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</si>
  <si>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</si>
  <si>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</si>
  <si>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</si>
  <si>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</si>
  <si>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</si>
  <si>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</si>
  <si>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</si>
  <si>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</si>
  <si>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</si>
  <si>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</si>
  <si>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</si>
  <si>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</si>
  <si>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</si>
  <si>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</si>
  <si>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</si>
  <si>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</si>
  <si>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</si>
  <si>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</si>
  <si>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</si>
  <si>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</si>
  <si>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</si>
  <si>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</si>
  <si>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</si>
  <si>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</si>
  <si>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</si>
  <si>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</si>
  <si>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</si>
  <si>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</si>
  <si>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</si>
  <si>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</si>
  <si>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</si>
  <si>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</si>
  <si>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</si>
  <si>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</si>
  <si>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</si>
  <si>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</si>
  <si>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</si>
  <si>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</si>
  <si>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</si>
  <si>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</si>
  <si>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</si>
  <si>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</si>
  <si>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</si>
  <si>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</si>
  <si>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</si>
  <si>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</si>
  <si>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</si>
  <si>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</si>
  <si>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</si>
  <si>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</si>
  <si>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</si>
  <si>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</si>
  <si>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</si>
  <si>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</si>
  <si>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</si>
  <si>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</si>
  <si>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</si>
  <si>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</si>
  <si>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</si>
  <si>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</si>
  <si>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</si>
  <si>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</si>
  <si>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</si>
  <si>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</si>
  <si>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</si>
  <si>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</si>
  <si>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</si>
  <si>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</si>
  <si>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</si>
  <si>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</si>
  <si>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</si>
  <si>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</si>
  <si>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</si>
  <si>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</si>
  <si>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</si>
  <si>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</si>
  <si>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</si>
  <si>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</si>
  <si>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</si>
  <si>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</si>
  <si>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</si>
  <si>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</si>
  <si>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</si>
  <si>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</si>
  <si>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</si>
  <si>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</si>
  <si>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</si>
  <si>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</si>
  <si>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</si>
  <si>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</si>
  <si>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</si>
  <si>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</si>
  <si>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</si>
  <si>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</si>
  <si>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</si>
  <si>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</si>
  <si>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</si>
  <si>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</si>
  <si>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</si>
  <si>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</si>
  <si>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</si>
  <si>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</si>
  <si>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</si>
  <si>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</si>
  <si>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</si>
  <si>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</si>
  <si>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</si>
  <si>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</si>
  <si>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</si>
  <si>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</si>
  <si>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</si>
  <si>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</si>
  <si>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</si>
  <si>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</si>
  <si>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</si>
  <si>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</si>
  <si>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</si>
  <si>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</si>
  <si>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</si>
  <si>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</si>
  <si>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</si>
  <si>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</si>
  <si>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</si>
  <si>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</si>
  <si>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</si>
  <si>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</si>
  <si>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</si>
  <si>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</si>
  <si>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</si>
  <si>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</si>
  <si>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</si>
  <si>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</si>
  <si>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</si>
  <si>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</si>
  <si>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</si>
  <si>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</si>
  <si>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</si>
  <si>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</si>
  <si>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</si>
  <si>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</si>
  <si>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</si>
  <si>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</si>
  <si>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</si>
  <si>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</si>
  <si>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</si>
  <si>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</si>
  <si>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</si>
  <si>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</si>
  <si>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</si>
  <si>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</si>
  <si>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</si>
  <si>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</si>
  <si>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</si>
  <si>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</si>
  <si>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</si>
  <si>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</si>
  <si>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</si>
  <si>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</si>
  <si>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</si>
  <si>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</si>
  <si>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</si>
  <si>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</si>
  <si>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</si>
  <si>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</si>
  <si>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</si>
  <si>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</si>
  <si>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</si>
  <si>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</si>
  <si>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</si>
  <si>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</si>
  <si>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</si>
  <si>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</si>
  <si>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</si>
  <si>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</si>
  <si>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</si>
  <si>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</si>
  <si>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</si>
  <si>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</si>
  <si>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</si>
  <si>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</si>
  <si>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</si>
  <si>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</si>
  <si>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</si>
  <si>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</si>
  <si>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</si>
  <si>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</si>
  <si>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</si>
  <si>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</si>
  <si>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</si>
  <si>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</si>
  <si>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</si>
  <si>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</si>
  <si>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</si>
  <si>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</si>
  <si>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</si>
  <si>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</si>
  <si>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</si>
  <si>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</si>
  <si>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</si>
  <si>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</si>
  <si>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</si>
  <si>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</si>
  <si>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</si>
  <si>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</si>
  <si>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</si>
  <si>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</si>
  <si>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</si>
  <si>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</si>
  <si>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</si>
  <si>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</si>
  <si>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</si>
  <si>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</si>
  <si>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</si>
  <si>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</si>
  <si>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</si>
  <si>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</si>
  <si>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</si>
  <si>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</si>
  <si>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</si>
  <si>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</si>
  <si>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</si>
  <si>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</si>
  <si>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</si>
  <si>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</si>
  <si>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</si>
  <si>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</si>
  <si>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</si>
  <si>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</si>
  <si>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</si>
  <si>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</si>
  <si>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</si>
  <si>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</si>
  <si>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</si>
  <si>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</si>
  <si>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</si>
  <si>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</si>
  <si>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</si>
  <si>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</si>
  <si>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</si>
  <si>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</si>
  <si>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</si>
  <si>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</si>
  <si>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</si>
  <si>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</si>
  <si>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</si>
  <si>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</si>
  <si>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</si>
  <si>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</si>
  <si>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</si>
  <si>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</si>
  <si>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</si>
  <si>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</si>
  <si>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</si>
  <si>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</si>
  <si>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</si>
  <si>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</si>
  <si>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</si>
  <si>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</si>
  <si>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</si>
  <si>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</si>
  <si>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</si>
  <si>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</si>
  <si>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</si>
  <si>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</si>
  <si>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</si>
  <si>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</si>
  <si>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</si>
  <si>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</si>
  <si>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</si>
  <si>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</si>
  <si>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</si>
  <si>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</si>
  <si>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</si>
  <si>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</si>
  <si>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</si>
  <si>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</si>
  <si>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</si>
  <si>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</si>
  <si>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</si>
  <si>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</si>
  <si>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</si>
  <si>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</si>
  <si>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</si>
  <si>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</si>
  <si>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</si>
  <si>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</si>
  <si>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</si>
  <si>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</si>
  <si>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</si>
  <si>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</si>
  <si>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</si>
  <si>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</si>
  <si>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</si>
  <si>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</si>
  <si>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</si>
  <si>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</si>
  <si>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</si>
  <si>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</si>
  <si>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</si>
  <si>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</si>
  <si>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</si>
  <si>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</si>
  <si>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</si>
  <si>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</si>
  <si>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</si>
  <si>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</si>
  <si>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</si>
  <si>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</si>
  <si>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</si>
  <si>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</si>
  <si>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</si>
  <si>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</si>
  <si>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</si>
  <si>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</si>
  <si>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</si>
  <si>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</si>
  <si>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</si>
  <si>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</si>
  <si>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</si>
  <si>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</si>
  <si>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</si>
  <si>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</si>
  <si>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</si>
  <si>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</si>
  <si>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</si>
  <si>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</si>
  <si>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</si>
  <si>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</si>
  <si>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</si>
  <si>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</si>
  <si>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</si>
  <si>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</si>
  <si>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</si>
  <si>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</si>
  <si>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</si>
  <si>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</si>
  <si>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</si>
  <si>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</si>
  <si>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</si>
  <si>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</si>
  <si>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</si>
  <si>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</si>
  <si>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</si>
  <si>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</si>
  <si>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</si>
  <si>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</si>
  <si>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</si>
  <si>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</si>
  <si>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</si>
  <si>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</si>
  <si>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</si>
  <si>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</si>
  <si>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</si>
  <si>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</si>
  <si>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</si>
  <si>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</si>
  <si>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</si>
  <si>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</si>
  <si>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</si>
  <si>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</si>
  <si>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</si>
  <si>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</si>
  <si>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</si>
  <si>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</si>
  <si>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</si>
  <si>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</si>
  <si>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</si>
  <si>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</si>
  <si>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</si>
  <si>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</si>
  <si>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</si>
  <si>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</si>
  <si>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</si>
  <si>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</si>
  <si>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</si>
  <si>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</si>
  <si>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</si>
  <si>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</si>
  <si>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</si>
  <si>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</si>
  <si>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</si>
  <si>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</si>
  <si>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</si>
  <si>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</si>
  <si>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</si>
  <si>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</si>
  <si>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</si>
  <si>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</si>
  <si>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</si>
  <si>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</si>
  <si>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</si>
  <si>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</si>
  <si>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</si>
  <si>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</si>
  <si>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</si>
  <si>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</si>
  <si>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</si>
  <si>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</si>
  <si>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</si>
  <si>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</si>
  <si>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</si>
  <si>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</si>
  <si>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</si>
  <si>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</si>
  <si>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</si>
  <si>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</si>
  <si>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</si>
  <si>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</si>
  <si>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</si>
  <si>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</si>
  <si>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</si>
  <si>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</si>
  <si>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</si>
  <si>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</si>
  <si>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</si>
  <si>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</si>
  <si>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</si>
  <si>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</si>
  <si>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</si>
  <si>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</si>
  <si>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</si>
  <si>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</si>
  <si>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</si>
  <si>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</si>
  <si>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</si>
  <si>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</si>
  <si>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</si>
  <si>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</si>
  <si>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</si>
  <si>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</si>
  <si>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</si>
  <si>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</si>
  <si>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</si>
  <si>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</si>
  <si>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</si>
  <si>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</si>
  <si>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</si>
  <si>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</si>
  <si>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</si>
  <si>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</si>
  <si>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</si>
  <si>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</si>
  <si>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</si>
  <si>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</si>
  <si>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</si>
  <si>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</si>
  <si>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</si>
  <si>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</si>
  <si>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</si>
  <si>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</si>
  <si>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</si>
  <si>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</si>
  <si>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</si>
  <si>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</si>
  <si>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</si>
  <si>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</si>
  <si>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</si>
  <si>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</si>
  <si>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</si>
  <si>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</si>
  <si>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</si>
  <si>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</si>
  <si>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</si>
  <si>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</si>
  <si>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</si>
  <si>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</si>
  <si>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</si>
  <si>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</si>
  <si>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</si>
  <si>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</si>
  <si>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</si>
  <si>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</si>
  <si>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</si>
  <si>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</si>
  <si>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</si>
  <si>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</si>
  <si>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</si>
  <si>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</si>
  <si>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</si>
  <si>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</si>
  <si>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</si>
  <si>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</si>
  <si>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</si>
  <si>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</si>
  <si>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</si>
  <si>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</si>
  <si>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</si>
  <si>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</si>
  <si>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</si>
  <si>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</si>
  <si>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</si>
  <si>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</si>
  <si>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</si>
  <si>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</si>
  <si>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</si>
  <si>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</si>
  <si>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</si>
  <si>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</si>
  <si>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</si>
  <si>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</si>
  <si>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</si>
  <si>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</si>
  <si>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</si>
  <si>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</si>
  <si>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</si>
  <si>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</si>
  <si>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</si>
  <si>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</si>
  <si>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</si>
  <si>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</si>
  <si>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</si>
  <si>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</si>
  <si>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</si>
  <si>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</si>
  <si>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</si>
  <si>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</si>
  <si>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</si>
  <si>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</si>
  <si>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</si>
  <si>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</si>
  <si>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</si>
  <si>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</si>
  <si>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</si>
  <si>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</si>
  <si>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</si>
  <si>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</si>
  <si>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</si>
  <si>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</si>
  <si>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</si>
  <si>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</si>
  <si>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</si>
  <si>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</si>
  <si>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</si>
  <si>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</si>
  <si>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</si>
  <si>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</si>
  <si>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</si>
  <si>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</si>
  <si>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</si>
  <si>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</si>
  <si>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</si>
  <si>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</si>
  <si>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</si>
  <si>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</si>
  <si>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</si>
  <si>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</si>
  <si>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</si>
  <si>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</si>
  <si>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</si>
  <si>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</si>
  <si>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</si>
  <si>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</si>
  <si>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</si>
  <si>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</si>
  <si>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</si>
  <si>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</si>
  <si>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</si>
  <si>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</si>
  <si>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</si>
  <si>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</si>
  <si>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</si>
  <si>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</si>
  <si>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</si>
  <si>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</si>
  <si>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</si>
  <si>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</si>
  <si>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</si>
  <si>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</si>
  <si>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</si>
  <si>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</si>
  <si>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</si>
  <si>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</si>
  <si>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</si>
  <si>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</si>
  <si>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</si>
  <si>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</si>
  <si>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</si>
  <si>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</si>
  <si>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</si>
  <si>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</si>
  <si>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</si>
  <si>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</si>
  <si>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</si>
  <si>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</si>
  <si>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</si>
  <si>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</si>
  <si>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</si>
  <si>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</si>
  <si>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</si>
  <si>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</si>
  <si>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</si>
  <si>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</si>
  <si>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</si>
  <si>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</si>
  <si>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</si>
  <si>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</si>
  <si>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</si>
  <si>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</si>
  <si>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</si>
  <si>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</si>
  <si>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</si>
  <si>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</si>
  <si>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</si>
  <si>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</si>
  <si>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</si>
  <si>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</si>
  <si>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</si>
  <si>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</si>
  <si>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</si>
  <si>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</si>
  <si>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</si>
  <si>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</si>
  <si>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</si>
  <si>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</si>
  <si>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</si>
  <si>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</si>
  <si>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</si>
  <si>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</si>
  <si>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</si>
  <si>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</si>
  <si>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</si>
  <si>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</si>
  <si>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</si>
  <si>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</si>
  <si>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</si>
  <si>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</si>
  <si>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</si>
  <si>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</si>
  <si>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</si>
  <si>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</si>
  <si>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</si>
  <si>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</si>
  <si>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</si>
  <si>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</si>
  <si>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</si>
  <si>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</si>
  <si>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</si>
  <si>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</si>
  <si>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</si>
  <si>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</si>
  <si>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</si>
  <si>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</si>
  <si>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</si>
  <si>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</si>
  <si>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</si>
  <si>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</si>
  <si>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</si>
  <si>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</si>
  <si>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</si>
  <si>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</si>
  <si>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</si>
  <si>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</si>
  <si>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</si>
  <si>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</si>
  <si>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</si>
  <si>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</si>
  <si>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</si>
  <si>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</si>
  <si>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</si>
  <si>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</si>
  <si>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</si>
  <si>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</si>
  <si>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</si>
  <si>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</si>
  <si>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</si>
  <si>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</si>
  <si>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</si>
  <si>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</si>
  <si>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</si>
  <si>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</si>
  <si>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</si>
  <si>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</si>
  <si>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</si>
  <si>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</si>
  <si>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</si>
  <si>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</si>
  <si>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</si>
  <si>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</si>
  <si>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</si>
  <si>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</si>
  <si>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</si>
  <si>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</si>
  <si>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</si>
  <si>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</si>
  <si>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</si>
  <si>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</si>
  <si>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</si>
  <si>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</si>
  <si>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</si>
  <si>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</si>
  <si>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</si>
  <si>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</si>
  <si>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</si>
  <si>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</si>
  <si>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</si>
  <si>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</si>
  <si>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</si>
  <si>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</si>
  <si>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</si>
  <si>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</si>
  <si>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</si>
  <si>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</si>
  <si>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</si>
  <si>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</si>
  <si>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</si>
  <si>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</si>
  <si>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</si>
  <si>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</si>
  <si>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</si>
  <si>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</si>
  <si>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</si>
  <si>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</si>
  <si>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</si>
  <si>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</si>
  <si>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</si>
  <si>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</si>
  <si>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</si>
  <si>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</si>
  <si>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</si>
  <si>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</si>
  <si>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</si>
  <si>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</si>
  <si>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</si>
  <si>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</si>
  <si>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</si>
  <si>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</si>
  <si>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</si>
  <si>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</si>
  <si>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</si>
  <si>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</si>
  <si>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</si>
  <si>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</si>
  <si>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</si>
  <si>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</si>
  <si>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</si>
  <si>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</si>
  <si>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</si>
  <si>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</si>
  <si>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</si>
  <si>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</si>
  <si>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</si>
  <si>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</si>
  <si>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</si>
  <si>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</si>
  <si>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</si>
  <si>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</si>
  <si>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</si>
  <si>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</si>
  <si>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</si>
  <si>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</si>
  <si>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</si>
  <si>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</si>
  <si>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</si>
  <si>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</si>
  <si>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</si>
  <si>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</si>
  <si>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</si>
  <si>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</si>
  <si>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</si>
  <si>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</si>
  <si>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</si>
  <si>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</si>
  <si>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</si>
  <si>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</si>
  <si>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</si>
  <si>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</si>
  <si>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</si>
  <si>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</si>
  <si>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</si>
  <si>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</si>
  <si>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</si>
  <si>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</si>
  <si>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</si>
  <si>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</si>
  <si>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</si>
  <si>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</si>
  <si>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</si>
  <si>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</si>
  <si>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</si>
  <si>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</si>
  <si>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</si>
  <si>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</si>
  <si>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</si>
  <si>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</si>
  <si>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</si>
  <si>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</si>
  <si>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</si>
  <si>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</si>
  <si>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</si>
  <si>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</si>
  <si>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</si>
  <si>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</si>
  <si>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</si>
  <si>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</si>
  <si>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</si>
  <si>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</si>
  <si>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</si>
  <si>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</si>
  <si>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</si>
  <si>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</si>
  <si>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</si>
  <si>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</si>
  <si>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</si>
  <si>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</si>
  <si>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</si>
  <si>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</si>
  <si>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</si>
  <si>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</si>
  <si>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</si>
  <si>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</si>
  <si>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</si>
  <si>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</si>
  <si>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</si>
  <si>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</si>
  <si>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</si>
  <si>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</si>
  <si>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</si>
  <si>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</si>
  <si>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</si>
  <si>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</si>
  <si>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</si>
  <si>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</si>
  <si>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</si>
  <si>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</si>
  <si>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</si>
  <si>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</si>
  <si>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</si>
  <si>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</si>
  <si>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</si>
  <si>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</si>
  <si>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</si>
  <si>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</si>
  <si>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</si>
  <si>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</si>
  <si>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</si>
  <si>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</si>
  <si>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</si>
  <si>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</si>
  <si>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</si>
  <si>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</si>
  <si>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</si>
  <si>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</si>
  <si>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</si>
  <si>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</si>
  <si>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</si>
  <si>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</si>
  <si>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</si>
  <si>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</si>
  <si>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</si>
  <si>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</si>
  <si>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</si>
  <si>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</si>
  <si>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</si>
  <si>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</si>
  <si>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</si>
  <si>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</si>
  <si>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</si>
  <si>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</si>
  <si>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</si>
  <si>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</si>
  <si>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</si>
  <si>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</si>
  <si>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</si>
  <si>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</si>
  <si>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</si>
  <si>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</si>
  <si>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</si>
  <si>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</si>
  <si>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</si>
  <si>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</si>
  <si>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</si>
  <si>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</si>
  <si>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</si>
  <si>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</si>
  <si>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</si>
  <si>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</si>
  <si>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</si>
  <si>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</si>
  <si>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</si>
  <si>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</si>
  <si>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</si>
  <si>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</si>
  <si>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</si>
  <si>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</si>
  <si>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</si>
  <si>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</si>
  <si>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</si>
  <si>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</si>
  <si>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</si>
  <si>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</si>
  <si>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</si>
  <si>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</si>
  <si>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</si>
  <si>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</si>
  <si>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</si>
  <si>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</si>
  <si>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</si>
  <si>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</si>
  <si>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</si>
  <si>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</si>
  <si>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</si>
  <si>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</si>
  <si>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</si>
  <si>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</si>
  <si>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</si>
  <si>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</si>
  <si>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</si>
  <si>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</si>
  <si>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</si>
  <si>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</si>
  <si>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</si>
  <si>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</si>
  <si>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</si>
  <si>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</si>
  <si>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</si>
  <si>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</si>
  <si>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</si>
  <si>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</si>
  <si>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</si>
  <si>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</si>
  <si>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</si>
  <si>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</si>
  <si>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</si>
  <si>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</si>
  <si>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</si>
  <si>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</si>
  <si>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</si>
  <si>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</si>
  <si>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</si>
  <si>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</si>
  <si>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</si>
  <si>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</si>
  <si>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</si>
  <si>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</si>
  <si>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</si>
  <si>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</si>
  <si>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</si>
  <si>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</si>
  <si>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</si>
  <si>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</si>
  <si>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</si>
  <si>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</si>
  <si>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</si>
  <si>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</si>
  <si>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</si>
  <si>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</si>
  <si>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</si>
  <si>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</si>
  <si>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</si>
  <si>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</si>
  <si>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</si>
  <si>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</si>
  <si>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</si>
  <si>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</si>
  <si>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</si>
  <si>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</si>
  <si>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</si>
  <si>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</si>
  <si>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</si>
  <si>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</si>
  <si>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</si>
  <si>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</si>
  <si>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</si>
  <si>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</si>
  <si>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</si>
  <si>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</si>
  <si>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</si>
  <si>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</si>
  <si>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</si>
  <si>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</si>
  <si>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</si>
  <si>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</si>
  <si>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</si>
  <si>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</si>
  <si>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</si>
  <si>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</si>
  <si>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</si>
  <si>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</si>
  <si>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</si>
  <si>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</si>
  <si>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</si>
  <si>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</si>
  <si>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</si>
  <si>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</si>
  <si>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</si>
  <si>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</si>
  <si>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</si>
  <si>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</si>
  <si>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</si>
  <si>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</si>
  <si>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</si>
  <si>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</si>
  <si>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</si>
  <si>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</si>
  <si>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</si>
  <si>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</si>
  <si>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</si>
  <si>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</si>
  <si>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</si>
  <si>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</si>
  <si>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</si>
  <si>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</si>
  <si>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</si>
  <si>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</si>
  <si>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</si>
  <si>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</si>
  <si>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</si>
  <si>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</si>
  <si>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</si>
  <si>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</si>
  <si>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</si>
  <si>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</si>
  <si>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</si>
  <si>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</si>
  <si>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</si>
  <si>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</si>
  <si>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</si>
  <si>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</si>
  <si>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</si>
  <si>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</si>
  <si>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</si>
  <si>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</si>
  <si>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</si>
  <si>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</si>
  <si>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</si>
  <si>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</si>
  <si>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</si>
  <si>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</si>
  <si>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</si>
  <si>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</si>
  <si>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</si>
  <si>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</si>
  <si>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</si>
  <si>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</si>
  <si>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</si>
  <si>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</si>
  <si>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</si>
  <si>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</si>
  <si>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</si>
  <si>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</si>
  <si>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</si>
  <si>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</si>
  <si>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</si>
  <si>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</si>
  <si>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</si>
  <si>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</si>
  <si>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</si>
  <si>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</si>
  <si>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</si>
  <si>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</si>
  <si>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</si>
  <si>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</si>
  <si>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</si>
  <si>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</si>
  <si>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</si>
  <si>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</si>
  <si>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</si>
  <si>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</si>
  <si>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</si>
  <si>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</si>
  <si>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</si>
  <si>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</si>
  <si>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</si>
  <si>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</si>
  <si>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</si>
  <si>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</si>
  <si>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</si>
  <si>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</si>
  <si>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</si>
  <si>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</si>
  <si>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</si>
  <si>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</si>
  <si>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</si>
  <si>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</si>
  <si>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</si>
  <si>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</si>
  <si>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</si>
  <si>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</si>
  <si>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</si>
  <si>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</si>
  <si>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</si>
  <si>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</si>
  <si>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</si>
  <si>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</si>
  <si>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</si>
  <si>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</si>
  <si>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</si>
  <si>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</si>
  <si>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</si>
  <si>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</si>
  <si>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</si>
  <si>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</si>
  <si>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</si>
  <si>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</si>
  <si>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</si>
  <si>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</si>
  <si>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</si>
  <si>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</si>
  <si>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</si>
  <si>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</si>
  <si>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</si>
  <si>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</si>
  <si>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</si>
  <si>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</si>
  <si>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</si>
  <si>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</si>
  <si>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</si>
  <si>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</si>
  <si>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</si>
  <si>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</si>
  <si>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</si>
  <si>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</si>
  <si>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</si>
  <si>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</si>
  <si>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</si>
  <si>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</si>
  <si>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</si>
  <si>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</si>
  <si>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</si>
  <si>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</si>
  <si>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</si>
  <si>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</si>
  <si>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</si>
  <si>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</si>
  <si>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</si>
  <si>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</si>
  <si>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</si>
  <si>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</si>
  <si>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</si>
  <si>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</si>
  <si>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</si>
  <si>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</si>
  <si>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</si>
  <si>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</si>
  <si>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</si>
  <si>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</si>
  <si>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</si>
  <si>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</si>
  <si>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</si>
  <si>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</si>
  <si>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</si>
  <si>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</si>
  <si>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</si>
  <si>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</si>
  <si>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</si>
  <si>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</si>
  <si>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</si>
  <si>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</si>
  <si>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</si>
  <si>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</si>
  <si>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</si>
  <si>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</si>
  <si>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</si>
  <si>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</si>
  <si>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</si>
  <si>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</si>
  <si>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</si>
  <si>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</si>
  <si>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</si>
  <si>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</si>
  <si>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</si>
  <si>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</si>
  <si>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</si>
  <si>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</si>
  <si>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</si>
  <si>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</si>
  <si>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</si>
  <si>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</si>
  <si>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</si>
  <si>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</si>
  <si>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</si>
  <si>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</si>
  <si>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</si>
  <si>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</si>
  <si>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</si>
  <si>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</si>
  <si>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</si>
  <si>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</si>
  <si>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</si>
  <si>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</si>
  <si>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</si>
  <si>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</si>
  <si>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</si>
  <si>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</si>
  <si>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</si>
  <si>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</si>
  <si>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</si>
  <si>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</si>
  <si>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</si>
  <si>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</si>
  <si>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</si>
  <si>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</si>
  <si>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</si>
  <si>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</si>
  <si>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</si>
  <si>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</si>
  <si>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</si>
  <si>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</si>
  <si>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</si>
  <si>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</si>
  <si>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</si>
  <si>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</si>
  <si>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</si>
  <si>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</si>
  <si>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</si>
  <si>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</si>
  <si>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</si>
  <si>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</si>
  <si>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</si>
  <si>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</si>
  <si>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</si>
  <si>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</si>
  <si>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</si>
  <si>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</si>
  <si>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</si>
  <si>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</si>
  <si>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</si>
  <si>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</si>
  <si>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</si>
  <si>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</si>
  <si>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</si>
  <si>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</si>
  <si>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</si>
  <si>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</si>
  <si>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</si>
  <si>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</si>
  <si>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</si>
  <si>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</si>
  <si>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</si>
  <si>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</si>
  <si>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</si>
  <si>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</si>
  <si>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</si>
  <si>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</si>
  <si>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</si>
  <si>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</si>
  <si>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</si>
  <si>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</si>
  <si>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</si>
  <si>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</si>
  <si>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</si>
  <si>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</si>
  <si>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</si>
  <si>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</si>
  <si>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</si>
  <si>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</si>
  <si>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</si>
  <si>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</si>
  <si>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</si>
  <si>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</si>
  <si>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</si>
  <si>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</si>
  <si>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</si>
  <si>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</si>
  <si>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</si>
  <si>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</si>
  <si>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</si>
  <si>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</si>
  <si>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</si>
  <si>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</si>
  <si>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</si>
  <si>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</si>
  <si>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</si>
  <si>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</si>
  <si>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</si>
  <si>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</si>
  <si>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</si>
  <si>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</si>
  <si>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</si>
  <si>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</si>
  <si>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</si>
  <si>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</si>
  <si>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</si>
  <si>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</si>
  <si>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</si>
  <si>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</si>
  <si>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</si>
  <si>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</si>
  <si>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</si>
  <si>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</si>
  <si>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</si>
  <si>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</si>
  <si>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</si>
  <si>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</si>
  <si>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</si>
  <si>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</si>
  <si>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</si>
  <si>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</si>
  <si>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</si>
  <si>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</si>
  <si>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</si>
  <si>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</si>
  <si>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</si>
  <si>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</si>
  <si>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</si>
  <si>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</si>
  <si>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</si>
  <si>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</si>
  <si>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</si>
  <si>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</si>
  <si>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</si>
  <si>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</si>
  <si>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</si>
  <si>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</si>
  <si>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</si>
  <si>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</si>
  <si>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</si>
  <si>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</si>
  <si>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</si>
  <si>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</si>
  <si>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</si>
  <si>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</si>
  <si>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</si>
  <si>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</si>
  <si>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</si>
  <si>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</si>
  <si>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</si>
  <si>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</si>
  <si>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</si>
  <si>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</si>
  <si>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</si>
  <si>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</si>
  <si>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</si>
  <si>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</si>
  <si>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</si>
  <si>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</si>
  <si>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</si>
  <si>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</si>
  <si>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</si>
  <si>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</si>
  <si>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</si>
  <si>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</si>
  <si>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</si>
  <si>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</si>
  <si>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</si>
  <si>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</si>
  <si>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</si>
  <si>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</si>
  <si>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</si>
  <si>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</si>
  <si>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</si>
  <si>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</si>
  <si>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</si>
  <si>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</si>
  <si>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</si>
  <si>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</si>
  <si>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</si>
  <si>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</si>
  <si>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</si>
  <si>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</si>
  <si>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</si>
  <si>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</si>
  <si>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</si>
  <si>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</si>
  <si>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</si>
  <si>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</si>
  <si>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</si>
  <si>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</si>
  <si>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</si>
  <si>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</si>
  <si>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</si>
  <si>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</si>
  <si>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</si>
  <si>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</si>
  <si>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</si>
  <si>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</si>
  <si>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</si>
  <si>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</si>
  <si>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</si>
  <si>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</si>
  <si>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</si>
  <si>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</si>
  <si>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</si>
  <si>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</si>
  <si>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</si>
  <si>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</si>
  <si>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</si>
  <si>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</si>
  <si>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</si>
  <si>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</si>
  <si>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</si>
  <si>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</si>
  <si>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</si>
  <si>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</si>
  <si>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</si>
  <si>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</si>
  <si>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</si>
  <si>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</si>
  <si>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</si>
  <si>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</si>
  <si>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</si>
  <si>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</si>
  <si>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</si>
  <si>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</si>
  <si>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</si>
  <si>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</si>
  <si>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</si>
  <si>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</si>
  <si>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</si>
  <si>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</si>
  <si>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</si>
  <si>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</si>
  <si>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</si>
  <si>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</si>
  <si>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</si>
  <si>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</si>
  <si>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</si>
  <si>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</si>
  <si>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</si>
  <si>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</si>
  <si>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</si>
  <si>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</si>
  <si>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</si>
  <si>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</si>
  <si>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</si>
  <si>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</si>
  <si>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</si>
  <si>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</si>
  <si>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</si>
  <si>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</si>
  <si>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</si>
  <si>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</si>
  <si>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</si>
  <si>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</si>
  <si>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</si>
  <si>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</si>
  <si>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</si>
  <si>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</si>
  <si>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</si>
  <si>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</si>
  <si>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</si>
  <si>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</si>
  <si>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</si>
  <si>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</si>
  <si>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</si>
  <si>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</si>
  <si>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</si>
  <si>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</si>
  <si>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</si>
  <si>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</si>
  <si>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</si>
  <si>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</si>
  <si>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</si>
  <si>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</si>
  <si>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</si>
  <si>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</si>
  <si>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</si>
  <si>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</si>
  <si>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</si>
  <si>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</si>
  <si>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</si>
  <si>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</si>
  <si>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</si>
  <si>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</si>
  <si>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</si>
  <si>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</si>
  <si>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</si>
  <si>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</si>
  <si>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</si>
  <si>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</si>
  <si>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</si>
  <si>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</si>
  <si>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</si>
  <si>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</si>
  <si>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</si>
  <si>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</si>
  <si>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</si>
  <si>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</si>
  <si>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</si>
  <si>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</si>
  <si>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</si>
  <si>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</si>
  <si>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</si>
  <si>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</si>
  <si>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</si>
  <si>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</si>
  <si>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</si>
  <si>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</si>
  <si>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</si>
  <si>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</si>
  <si>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</si>
  <si>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</si>
  <si>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</si>
  <si>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</si>
  <si>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</si>
  <si>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</si>
  <si>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</si>
  <si>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</si>
  <si>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</si>
  <si>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</si>
  <si>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</si>
  <si>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</si>
  <si>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</si>
  <si>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</si>
  <si>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</si>
  <si>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</si>
  <si>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</si>
  <si>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</si>
  <si>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</si>
  <si>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</si>
  <si>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</si>
  <si>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</si>
  <si>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</si>
  <si>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</si>
  <si>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</si>
  <si>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</si>
  <si>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</si>
  <si>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</si>
  <si>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</si>
  <si>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</si>
  <si>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</si>
  <si>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</si>
  <si>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</si>
  <si>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</si>
  <si>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</si>
  <si>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</si>
  <si>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</si>
  <si>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</si>
  <si>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</si>
  <si>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</si>
  <si>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</si>
  <si>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</si>
  <si>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</si>
  <si>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</si>
  <si>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</si>
  <si>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</si>
  <si>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</si>
  <si>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</si>
  <si>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</si>
  <si>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</si>
  <si>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</si>
  <si>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</si>
  <si>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</si>
  <si>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</si>
  <si>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</si>
  <si>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</si>
  <si>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</si>
  <si>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</si>
  <si>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</si>
  <si>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</si>
  <si>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</si>
  <si>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</si>
  <si>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</si>
  <si>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</si>
  <si>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</si>
  <si>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</si>
  <si>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</si>
  <si>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</si>
  <si>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</si>
  <si>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</si>
  <si>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</si>
  <si>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</si>
  <si>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</si>
  <si>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</si>
  <si>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</si>
  <si>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</si>
  <si>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</si>
  <si>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</si>
  <si>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</si>
  <si>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</si>
  <si>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</si>
  <si>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</si>
  <si>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</si>
  <si>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</si>
  <si>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</si>
  <si>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</si>
  <si>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</si>
  <si>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</si>
  <si>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</si>
  <si>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</si>
  <si>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</si>
  <si>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</si>
  <si>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</si>
  <si>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</si>
  <si>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</si>
  <si>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</si>
  <si>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</si>
  <si>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</si>
  <si>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</si>
  <si>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</si>
  <si>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</si>
  <si>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</si>
  <si>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</si>
  <si>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</si>
  <si>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</si>
  <si>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</si>
  <si>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</si>
  <si>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</si>
  <si>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</si>
  <si>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</si>
  <si>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</si>
  <si>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</si>
  <si>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</si>
  <si>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</si>
  <si>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</si>
  <si>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</si>
  <si>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</si>
  <si>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</si>
  <si>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</si>
  <si>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</si>
  <si>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</si>
  <si>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</si>
  <si>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</si>
  <si>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</si>
  <si>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</si>
  <si>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</si>
  <si>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</si>
  <si>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</si>
  <si>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</si>
  <si>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</si>
  <si>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</si>
  <si>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</si>
  <si>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</si>
  <si>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</si>
  <si>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</si>
  <si>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</si>
  <si>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</si>
  <si>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</si>
  <si>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</si>
  <si>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</si>
  <si>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</si>
  <si>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</si>
  <si>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</si>
  <si>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</si>
  <si>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</si>
  <si>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</si>
  <si>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</si>
  <si>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</si>
  <si>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</si>
  <si>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</si>
  <si>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</si>
  <si>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</si>
  <si>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</si>
  <si>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</si>
  <si>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</si>
  <si>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</si>
  <si>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</si>
  <si>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</si>
  <si>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</si>
  <si>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</si>
  <si>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</si>
  <si>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</si>
  <si>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</si>
  <si>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</si>
  <si>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</si>
  <si>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</si>
  <si>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</si>
  <si>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</si>
  <si>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</si>
  <si>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</si>
  <si>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</si>
  <si>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</si>
  <si>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</si>
  <si>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</si>
  <si>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</si>
  <si>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</si>
  <si>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</si>
  <si>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</si>
  <si>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</si>
  <si>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</si>
  <si>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</si>
  <si>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</si>
  <si>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</si>
  <si>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</si>
  <si>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</si>
  <si>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</si>
  <si>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</si>
  <si>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</si>
  <si>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</si>
  <si>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</si>
  <si>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</si>
  <si>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</si>
  <si>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</si>
  <si>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</si>
  <si>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</si>
  <si>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</si>
  <si>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</si>
  <si>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</si>
  <si>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</si>
  <si>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</si>
  <si>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</si>
  <si>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</si>
  <si>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</si>
  <si>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</si>
  <si>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</si>
  <si>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</si>
  <si>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</si>
  <si>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</si>
  <si>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</si>
  <si>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</si>
  <si>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</si>
  <si>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</si>
  <si>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</si>
  <si>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</si>
  <si>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</si>
  <si>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</si>
  <si>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</si>
  <si>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</si>
  <si>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</si>
  <si>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</si>
  <si>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</si>
  <si>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</si>
  <si>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</si>
  <si>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</si>
  <si>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</si>
  <si>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</si>
  <si>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</si>
  <si>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</si>
  <si>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</si>
  <si>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</si>
  <si>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</si>
  <si>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</si>
  <si>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</si>
  <si>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</si>
  <si>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</si>
  <si>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</si>
  <si>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</si>
  <si>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</si>
  <si>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</si>
  <si>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</si>
  <si>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</si>
  <si>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</si>
  <si>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</si>
  <si>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</si>
  <si>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</si>
  <si>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</si>
  <si>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</si>
  <si>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</si>
  <si>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</si>
  <si>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</si>
  <si>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</si>
  <si>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</si>
  <si>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</si>
  <si>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</si>
  <si>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</si>
  <si>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</si>
  <si>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</si>
  <si>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</si>
  <si>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</si>
  <si>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</si>
  <si>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</si>
  <si>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</si>
  <si>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</si>
  <si>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</si>
  <si>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</si>
  <si>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</si>
  <si>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</si>
  <si>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</si>
  <si>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</si>
  <si>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</si>
  <si>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</si>
  <si>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</si>
  <si>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</si>
  <si>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</si>
  <si>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</si>
  <si>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</si>
  <si>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</si>
  <si>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</si>
  <si>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</si>
  <si>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</si>
  <si>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</si>
  <si>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</si>
  <si>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</si>
  <si>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</si>
  <si>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</si>
  <si>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</si>
  <si>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</si>
  <si>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</si>
  <si>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</si>
  <si>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</si>
  <si>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</si>
  <si>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</si>
  <si>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</si>
  <si>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</si>
  <si>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</si>
  <si>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</si>
  <si>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</si>
  <si>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</si>
  <si>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</si>
  <si>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</si>
  <si>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</si>
  <si>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</si>
  <si>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</si>
  <si>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</si>
  <si>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</si>
  <si>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</si>
  <si>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</si>
  <si>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</si>
  <si>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</si>
  <si>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</si>
  <si>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</si>
  <si>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</si>
  <si>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</si>
  <si>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</si>
  <si>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</si>
  <si>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</si>
  <si>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</si>
  <si>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</si>
  <si>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</si>
  <si>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</si>
  <si>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</si>
  <si>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</si>
  <si>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</si>
  <si>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</si>
  <si>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</si>
  <si>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</si>
  <si>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</si>
  <si>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</si>
  <si>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</si>
  <si>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</si>
  <si>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</si>
  <si>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</si>
  <si>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</si>
  <si>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</si>
  <si>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</si>
  <si>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</si>
  <si>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</si>
  <si>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</si>
  <si>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</si>
  <si>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</si>
  <si>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</si>
  <si>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</si>
  <si>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</si>
  <si>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</si>
  <si>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</si>
  <si>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</si>
  <si>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</si>
  <si>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</si>
  <si>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</si>
  <si>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</si>
  <si>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</si>
  <si>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</si>
  <si>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</si>
  <si>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</si>
  <si>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</si>
  <si>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</si>
  <si>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</si>
  <si>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</si>
  <si>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</si>
  <si>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</si>
  <si>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</si>
  <si>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</si>
  <si>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</si>
  <si>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</si>
  <si>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</si>
  <si>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</si>
  <si>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</si>
  <si>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</si>
  <si>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</si>
  <si>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</si>
  <si>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</si>
  <si>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</si>
  <si>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</si>
  <si>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</si>
  <si>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</si>
  <si>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</si>
  <si>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</si>
  <si>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</si>
  <si>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</si>
  <si>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</si>
  <si>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</si>
  <si>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</si>
  <si>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</si>
  <si>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</si>
  <si>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</si>
  <si>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</si>
  <si>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</si>
  <si>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</si>
  <si>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</si>
  <si>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</si>
  <si>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</si>
  <si>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</si>
  <si>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</si>
  <si>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</si>
  <si>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</si>
  <si>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</si>
  <si>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</si>
  <si>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</si>
  <si>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</si>
  <si>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</si>
  <si>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</si>
  <si>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</si>
  <si>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</si>
  <si>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</si>
  <si>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</si>
  <si>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</si>
  <si>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</si>
  <si>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</si>
  <si>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</si>
  <si>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</si>
  <si>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</si>
  <si>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</si>
  <si>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</si>
  <si>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</si>
  <si>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</si>
  <si>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</si>
  <si>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</si>
  <si>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</si>
  <si>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</si>
  <si>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</si>
  <si>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</si>
  <si>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</si>
  <si>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</si>
  <si>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</si>
  <si>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</si>
  <si>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</si>
  <si>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</si>
  <si>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</si>
  <si>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</si>
  <si>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</si>
  <si>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</si>
  <si>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</si>
  <si>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</si>
  <si>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</si>
  <si>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</si>
  <si>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</si>
  <si>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</si>
  <si>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</si>
  <si>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</si>
  <si>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</si>
  <si>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</si>
  <si>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</si>
  <si>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</si>
  <si>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</si>
  <si>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</si>
  <si>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</si>
  <si>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</si>
  <si>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</si>
  <si>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</si>
  <si>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</si>
  <si>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</si>
  <si>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</si>
  <si>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</si>
  <si>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</si>
  <si>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</si>
  <si>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</si>
  <si>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</si>
  <si>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</si>
  <si>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</si>
  <si>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</si>
  <si>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</si>
  <si>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</si>
  <si>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</si>
  <si>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</si>
  <si>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</si>
  <si>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</si>
  <si>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</si>
  <si>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</si>
  <si>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</si>
  <si>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</si>
  <si>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</si>
  <si>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</si>
  <si>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</si>
  <si>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</si>
  <si>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</si>
  <si>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</si>
  <si>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</si>
  <si>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</si>
  <si>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</si>
  <si>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</si>
  <si>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</si>
  <si>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</si>
  <si>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</si>
  <si>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</si>
  <si>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</si>
  <si>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</si>
  <si>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</si>
  <si>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</si>
  <si>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</si>
  <si>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</si>
  <si>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</si>
  <si>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</si>
  <si>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</si>
  <si>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</si>
  <si>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</si>
  <si>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</si>
  <si>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</si>
  <si>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</si>
  <si>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</si>
  <si>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</si>
  <si>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</si>
  <si>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</si>
  <si>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</si>
  <si>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</si>
  <si>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</si>
  <si>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</si>
  <si>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</si>
  <si>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</si>
  <si>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</si>
  <si>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</si>
  <si>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</si>
  <si>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</si>
  <si>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</si>
  <si>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</si>
  <si>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</si>
  <si>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</si>
  <si>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</si>
  <si>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</si>
  <si>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</si>
  <si>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</si>
  <si>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</si>
  <si>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</si>
  <si>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</si>
  <si>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</si>
  <si>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</si>
  <si>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</si>
  <si>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</si>
  <si>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</si>
  <si>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</si>
  <si>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</si>
  <si>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</si>
  <si>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</si>
  <si>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</si>
  <si>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</si>
  <si>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</si>
  <si>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</si>
  <si>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</si>
  <si>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</si>
  <si>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</si>
  <si>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</si>
  <si>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</si>
  <si>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</si>
  <si>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</si>
  <si>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</si>
  <si>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</si>
  <si>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</si>
  <si>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</si>
  <si>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</si>
  <si>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</si>
  <si>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</si>
  <si>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</si>
  <si>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</si>
  <si>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</si>
  <si>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</si>
  <si>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</si>
  <si>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</si>
  <si>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</si>
  <si>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</si>
  <si>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</si>
  <si>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</si>
  <si>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</si>
  <si>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</si>
  <si>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</si>
  <si>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</si>
  <si>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</si>
  <si>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</si>
  <si>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</si>
  <si>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</si>
  <si>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</si>
  <si>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</si>
  <si>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</si>
  <si>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</si>
  <si>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</si>
  <si>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</si>
  <si>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</si>
  <si>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</si>
  <si>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</si>
  <si>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</si>
  <si>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</si>
  <si>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</si>
  <si>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</si>
  <si>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</si>
  <si>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</si>
  <si>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</si>
  <si>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</si>
  <si>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</si>
  <si>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</si>
  <si>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</si>
  <si>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</si>
  <si>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</si>
  <si>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</si>
  <si>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</si>
  <si>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</si>
  <si>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</si>
  <si>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</si>
  <si>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</si>
  <si>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</si>
  <si>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</si>
  <si>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</si>
  <si>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</si>
  <si>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</si>
  <si>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</si>
  <si>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</si>
  <si>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</si>
  <si>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</si>
  <si>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</si>
  <si>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</si>
  <si>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</si>
  <si>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</si>
  <si>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</si>
  <si>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</si>
  <si>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</si>
  <si>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</si>
  <si>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</si>
  <si>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</si>
  <si>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</si>
  <si>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</si>
  <si>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</si>
  <si>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</si>
  <si>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</si>
  <si>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</si>
  <si>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</si>
  <si>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</si>
  <si>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</si>
  <si>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</si>
  <si>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</si>
  <si>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</si>
  <si>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</si>
  <si>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</si>
  <si>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</si>
  <si>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</si>
  <si>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</si>
  <si>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</si>
  <si>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</si>
  <si>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</si>
  <si>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</si>
  <si>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</si>
  <si>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</si>
  <si>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</si>
  <si>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</si>
  <si>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</si>
  <si>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</si>
  <si>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</si>
  <si>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</si>
  <si>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</si>
  <si>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</si>
  <si>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</si>
  <si>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</si>
  <si>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</si>
  <si>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</si>
  <si>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</si>
  <si>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</si>
  <si>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</si>
  <si>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</si>
  <si>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</si>
  <si>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</si>
  <si>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</si>
  <si>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</si>
  <si>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</si>
  <si>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</si>
  <si>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</si>
  <si>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</si>
  <si>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</si>
  <si>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</si>
  <si>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</si>
  <si>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</si>
  <si>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</si>
  <si>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</si>
  <si>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</si>
  <si>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</si>
  <si>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</si>
  <si>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</si>
  <si>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</si>
  <si>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</si>
  <si>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</si>
  <si>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</si>
  <si>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</si>
  <si>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</si>
  <si>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</si>
  <si>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</si>
  <si>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</si>
  <si>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</si>
  <si>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</si>
  <si>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</si>
  <si>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</si>
  <si>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</si>
  <si>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</si>
  <si>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</si>
  <si>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</si>
  <si>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</si>
  <si>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</si>
  <si>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</si>
  <si>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</si>
  <si>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</si>
  <si>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</si>
  <si>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</si>
  <si>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</si>
  <si>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</si>
  <si>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</si>
  <si>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</si>
  <si>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</si>
  <si>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</si>
  <si>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</si>
  <si>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</si>
  <si>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</si>
  <si>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</si>
  <si>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</si>
  <si>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</si>
  <si>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</si>
  <si>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</si>
  <si>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</si>
  <si>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</si>
  <si>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</si>
  <si>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</si>
  <si>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</si>
  <si>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</si>
  <si>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</si>
  <si>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</si>
  <si>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</si>
  <si>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</si>
  <si>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</si>
  <si>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</si>
  <si>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</si>
  <si>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</si>
  <si>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</si>
  <si>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</si>
  <si>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</si>
  <si>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</si>
  <si>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</si>
  <si>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</si>
  <si>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</si>
  <si>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</si>
  <si>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</si>
  <si>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</si>
  <si>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</si>
  <si>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</si>
  <si>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</si>
  <si>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</si>
  <si>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</si>
  <si>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</si>
  <si>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</si>
  <si>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</si>
  <si>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</si>
  <si>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</si>
  <si>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</si>
  <si>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</si>
  <si>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</si>
  <si>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</si>
  <si>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</si>
  <si>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</si>
  <si>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</si>
  <si>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</si>
  <si>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</si>
  <si>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</si>
  <si>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</si>
  <si>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</si>
  <si>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</si>
  <si>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</si>
  <si>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</si>
  <si>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</si>
  <si>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</si>
  <si>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</si>
  <si>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</si>
  <si>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</si>
  <si>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</si>
  <si>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</si>
  <si>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</si>
  <si>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</si>
  <si>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</si>
  <si>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</si>
  <si>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</si>
  <si>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</si>
  <si>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</si>
  <si>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</si>
  <si>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</si>
  <si>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</si>
  <si>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</si>
  <si>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</si>
  <si>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</si>
  <si>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</si>
  <si>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</si>
  <si>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</si>
  <si>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</si>
  <si>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</si>
  <si>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</si>
  <si>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</si>
  <si>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</si>
  <si>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</si>
  <si>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</si>
  <si>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</si>
  <si>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</si>
  <si>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</si>
  <si>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</si>
  <si>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</si>
  <si>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</si>
  <si>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</si>
  <si>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</si>
  <si>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</si>
  <si>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</si>
  <si>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</si>
  <si>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</si>
  <si>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</si>
  <si>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</si>
  <si>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</si>
  <si>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</si>
  <si>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</si>
  <si>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</si>
  <si>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</si>
  <si>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</si>
  <si>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</si>
  <si>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</si>
  <si>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</si>
  <si>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</si>
  <si>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</si>
  <si>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</si>
  <si>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</si>
  <si>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</si>
  <si>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</si>
  <si>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</si>
  <si>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</si>
  <si>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</si>
  <si>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</si>
  <si>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</si>
  <si>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</si>
  <si>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</si>
  <si>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</si>
  <si>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</si>
  <si>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</si>
  <si>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</si>
  <si>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</si>
  <si>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</si>
  <si>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</si>
  <si>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</si>
  <si>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</si>
  <si>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</si>
  <si>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</si>
  <si>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</si>
  <si>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</si>
  <si>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</si>
  <si>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</si>
  <si>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</si>
  <si>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</si>
  <si>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</si>
  <si>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</si>
  <si>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</si>
  <si>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</si>
  <si>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</si>
  <si>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</si>
  <si>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</si>
  <si>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</si>
  <si>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</si>
  <si>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</si>
  <si>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</si>
  <si>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</si>
  <si>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</si>
  <si>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</si>
  <si>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</si>
  <si>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</si>
  <si>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</si>
  <si>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</si>
  <si>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</si>
  <si>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</si>
  <si>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</si>
  <si>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</si>
  <si>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</si>
  <si>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</si>
  <si>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</si>
  <si>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</si>
  <si>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</si>
  <si>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</si>
  <si>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</si>
  <si>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</si>
  <si>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</si>
  <si>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</si>
  <si>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</si>
  <si>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</si>
  <si>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</si>
  <si>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</si>
  <si>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</si>
  <si>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</si>
  <si>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</si>
  <si>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</si>
  <si>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</si>
  <si>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</si>
  <si>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</si>
  <si>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</si>
  <si>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</si>
  <si>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</si>
  <si>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</si>
  <si>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</si>
  <si>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</si>
  <si>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</si>
  <si>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</si>
  <si>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</si>
  <si>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</si>
  <si>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</si>
  <si>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</si>
  <si>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</si>
  <si>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</si>
  <si>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</si>
  <si>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</si>
  <si>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</si>
  <si>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</si>
  <si>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</si>
  <si>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</si>
  <si>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</si>
  <si>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</si>
  <si>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</si>
  <si>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</si>
  <si>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</si>
  <si>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</si>
  <si>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</si>
  <si>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</si>
  <si>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</si>
  <si>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</si>
  <si>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</si>
  <si>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</si>
  <si>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</si>
  <si>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</si>
  <si>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</si>
  <si>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</si>
  <si>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</si>
  <si>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</si>
  <si>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</si>
  <si>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</si>
  <si>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</si>
  <si>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</si>
  <si>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</si>
  <si>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</si>
  <si>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</si>
  <si>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</si>
  <si>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</si>
  <si>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</si>
  <si>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</si>
  <si>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</si>
  <si>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</si>
  <si>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</si>
  <si>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</si>
  <si>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</si>
  <si>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</si>
  <si>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</si>
  <si>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</si>
  <si>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</si>
  <si>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</si>
  <si>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</si>
  <si>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</si>
  <si>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</si>
  <si>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</si>
  <si>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</si>
  <si>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</si>
  <si>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</si>
  <si>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</si>
  <si>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</si>
  <si>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</si>
  <si>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</si>
  <si>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</si>
  <si>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</si>
  <si>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</si>
  <si>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</si>
  <si>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</si>
  <si>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</si>
  <si>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</si>
  <si>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</si>
  <si>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</si>
  <si>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</si>
  <si>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</si>
  <si>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</si>
  <si>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</si>
  <si>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</si>
  <si>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</si>
  <si>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</si>
  <si>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</si>
  <si>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</si>
  <si>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</si>
  <si>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</si>
  <si>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</si>
  <si>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</si>
  <si>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</si>
  <si>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</si>
  <si>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</si>
  <si>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</si>
  <si>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</si>
  <si>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</si>
  <si>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</si>
  <si>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</si>
  <si>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</si>
  <si>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</si>
  <si>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</si>
  <si>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</si>
  <si>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</si>
  <si>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</si>
  <si>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</si>
  <si>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</si>
  <si>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</si>
  <si>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</si>
  <si>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</si>
  <si>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</si>
  <si>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</si>
  <si>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</si>
  <si>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</si>
  <si>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</si>
  <si>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</si>
  <si>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</si>
  <si>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</si>
  <si>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</si>
  <si>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</si>
  <si>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</si>
  <si>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</si>
  <si>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</si>
  <si>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</si>
  <si>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</si>
  <si>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</si>
  <si>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</si>
  <si>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</si>
  <si>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</si>
  <si>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</si>
  <si>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</si>
  <si>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</si>
  <si>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</si>
  <si>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</si>
  <si>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</si>
  <si>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</si>
  <si>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</si>
  <si>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</si>
  <si>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</si>
  <si>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</si>
  <si>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</si>
  <si>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</si>
  <si>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</si>
  <si>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</si>
  <si>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</si>
  <si>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</si>
  <si>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</si>
  <si>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</si>
  <si>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</si>
  <si>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</si>
  <si>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</si>
  <si>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</si>
  <si>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</si>
  <si>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</si>
  <si>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</si>
  <si>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</si>
  <si>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</si>
  <si>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</si>
  <si>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</si>
  <si>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</si>
  <si>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</si>
  <si>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</si>
  <si>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</si>
  <si>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</si>
  <si>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</si>
  <si>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</si>
  <si>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</si>
  <si>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</si>
  <si>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</si>
  <si>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</si>
  <si>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</si>
  <si>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</si>
  <si>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</si>
  <si>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</si>
  <si>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</si>
  <si>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</si>
  <si>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</si>
  <si>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</si>
  <si>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</si>
  <si>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</si>
  <si>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</si>
  <si>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</si>
  <si>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</si>
  <si>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</si>
  <si>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</si>
  <si>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</si>
  <si>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</si>
  <si>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</si>
  <si>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</si>
  <si>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</si>
  <si>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</si>
  <si>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</si>
  <si>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</si>
  <si>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</si>
  <si>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</si>
  <si>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</si>
  <si>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</si>
  <si>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</si>
  <si>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</si>
  <si>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</si>
  <si>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</si>
  <si>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</si>
  <si>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</si>
  <si>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</si>
  <si>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</si>
  <si>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</si>
  <si>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</si>
  <si>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</si>
  <si>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</si>
  <si>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</si>
  <si>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</si>
  <si>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</si>
  <si>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</si>
  <si>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</si>
  <si>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</si>
  <si>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</si>
  <si>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</si>
  <si>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</si>
  <si>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</si>
  <si>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</si>
  <si>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</si>
  <si>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</si>
  <si>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</si>
  <si>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</si>
  <si>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</si>
  <si>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</si>
  <si>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</si>
  <si>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</si>
  <si>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</si>
  <si>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</si>
  <si>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</si>
  <si>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</si>
  <si>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</si>
  <si>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</si>
  <si>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</si>
  <si>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</si>
  <si>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</si>
  <si>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</si>
  <si>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</si>
  <si>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</si>
  <si>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</si>
  <si>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</si>
  <si>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</si>
  <si>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</si>
  <si>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</si>
  <si>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</si>
  <si>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</si>
  <si>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</si>
  <si>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</si>
  <si>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</si>
  <si>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</si>
  <si>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</si>
  <si>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</si>
  <si>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</si>
  <si>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</si>
  <si>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</si>
  <si>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</si>
  <si>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</si>
  <si>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</si>
  <si>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</si>
  <si>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</si>
  <si>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</si>
  <si>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</si>
  <si>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</si>
  <si>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</si>
  <si>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</si>
  <si>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</si>
  <si>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</si>
  <si>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</si>
  <si>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</si>
  <si>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</si>
  <si>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</si>
  <si>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</si>
  <si>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</si>
  <si>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</si>
  <si>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</si>
  <si>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</si>
  <si>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</si>
  <si>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</si>
  <si>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</si>
  <si>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</si>
  <si>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</si>
  <si>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</si>
  <si>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</si>
  <si>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</si>
  <si>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</si>
  <si>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</si>
  <si>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</si>
  <si>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</si>
  <si>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</si>
  <si>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</si>
  <si>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</si>
  <si>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</si>
  <si>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</si>
  <si>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</si>
  <si>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</si>
  <si>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</si>
  <si>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</si>
  <si>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</si>
  <si>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</si>
  <si>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</si>
  <si>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</si>
  <si>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</si>
  <si>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</si>
  <si>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</si>
  <si>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</si>
  <si>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</si>
  <si>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</si>
  <si>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</si>
  <si>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</si>
  <si>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</si>
  <si>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</si>
  <si>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</si>
  <si>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</si>
  <si>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</si>
  <si>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</si>
  <si>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</si>
  <si>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</si>
  <si>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</si>
  <si>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</si>
  <si>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</si>
  <si>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</si>
  <si>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</si>
  <si>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</si>
  <si>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</si>
  <si>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</si>
  <si>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</si>
  <si>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</si>
  <si>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</si>
  <si>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</si>
  <si>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</si>
  <si>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</si>
  <si>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</si>
  <si>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</si>
  <si>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</si>
  <si>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</si>
  <si>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</si>
  <si>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</si>
  <si>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</si>
  <si>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</si>
  <si>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</si>
  <si>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</si>
  <si>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</si>
  <si>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</si>
  <si>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</si>
  <si>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</si>
  <si>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</si>
  <si>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</si>
  <si>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</si>
  <si>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</si>
  <si>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</si>
  <si>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</si>
  <si>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</si>
  <si>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</si>
  <si>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</si>
  <si>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</si>
  <si>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</si>
  <si>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</si>
  <si>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</si>
  <si>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</si>
  <si>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</si>
  <si>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</si>
  <si>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</si>
  <si>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</si>
  <si>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</si>
  <si>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</si>
  <si>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</si>
  <si>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</si>
  <si>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</si>
  <si>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</si>
  <si>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</si>
  <si>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</si>
  <si>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</si>
  <si>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</si>
  <si>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</si>
  <si>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</si>
  <si>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</si>
  <si>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</si>
  <si>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</si>
  <si>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</si>
  <si>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</si>
  <si>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</si>
  <si>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</si>
  <si>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</si>
  <si>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</si>
  <si>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</si>
  <si>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</si>
  <si>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</si>
  <si>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</si>
  <si>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</si>
  <si>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</si>
  <si>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</si>
  <si>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</si>
  <si>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</si>
  <si>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</si>
  <si>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</si>
  <si>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</si>
  <si>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</si>
  <si>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</si>
  <si>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</si>
  <si>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</si>
  <si>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</si>
  <si>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</si>
  <si>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</si>
  <si>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</si>
  <si>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</si>
  <si>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</si>
  <si>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</si>
  <si>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</si>
  <si>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</si>
  <si>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</si>
  <si>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</si>
  <si>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</si>
  <si>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</si>
  <si>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</si>
  <si>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</si>
  <si>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</si>
  <si>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</si>
  <si>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</si>
  <si>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</si>
  <si>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</si>
  <si>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</si>
  <si>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</si>
  <si>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</si>
  <si>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</si>
  <si>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</si>
  <si>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</si>
  <si>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</si>
  <si>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</si>
  <si>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</si>
  <si>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</si>
  <si>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</si>
  <si>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</si>
  <si>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</si>
  <si>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</si>
  <si>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</si>
  <si>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</si>
  <si>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</si>
  <si>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</si>
  <si>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</si>
  <si>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</si>
  <si>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</si>
  <si>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</si>
  <si>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</si>
  <si>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</si>
  <si>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</si>
  <si>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</si>
  <si>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</si>
  <si>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</si>
  <si>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</si>
  <si>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</si>
  <si>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</si>
  <si>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</si>
  <si>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</si>
  <si>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</si>
  <si>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</si>
  <si>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</si>
  <si>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</si>
  <si>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</si>
  <si>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</si>
  <si>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</si>
  <si>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</si>
  <si>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</si>
  <si>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</si>
  <si>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</si>
  <si>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</si>
  <si>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</si>
  <si>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</si>
  <si>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</si>
  <si>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</si>
  <si>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</si>
  <si>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</si>
  <si>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</si>
  <si>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</si>
  <si>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</si>
  <si>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</si>
  <si>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</si>
  <si>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</si>
  <si>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</si>
  <si>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</si>
  <si>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</si>
  <si>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</si>
  <si>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</si>
  <si>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</si>
  <si>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</si>
  <si>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</si>
  <si>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</si>
  <si>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</si>
  <si>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</si>
  <si>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</si>
  <si>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</si>
  <si>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</si>
  <si>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</si>
  <si>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</si>
  <si>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</si>
  <si>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</si>
  <si>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</si>
  <si>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</si>
  <si>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</si>
  <si>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</si>
  <si>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</si>
  <si>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</si>
  <si>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</si>
  <si>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</si>
  <si>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</si>
  <si>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</si>
  <si>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</si>
  <si>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</si>
  <si>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</si>
  <si>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</si>
  <si>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</si>
  <si>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</si>
  <si>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</si>
  <si>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</si>
  <si>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</si>
  <si>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</si>
  <si>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</si>
  <si>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</si>
  <si>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</si>
  <si>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</si>
  <si>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</si>
  <si>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</si>
  <si>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</si>
  <si>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</si>
  <si>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</si>
  <si>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</si>
  <si>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</si>
  <si>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</si>
  <si>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</si>
  <si>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</si>
  <si>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</si>
  <si>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</si>
  <si>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</si>
  <si>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</si>
  <si>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</si>
  <si>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</si>
  <si>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</si>
  <si>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</si>
  <si>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</si>
  <si>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</si>
  <si>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</si>
  <si>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</si>
  <si>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</si>
  <si>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</si>
  <si>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</si>
  <si>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</si>
  <si>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</si>
  <si>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</si>
  <si>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</si>
  <si>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</si>
  <si>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</si>
  <si>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</si>
  <si>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</si>
  <si>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</si>
  <si>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</si>
  <si>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</si>
  <si>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</si>
  <si>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</si>
  <si>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</si>
  <si>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</si>
  <si>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</si>
  <si>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</si>
  <si>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</si>
  <si>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</si>
  <si>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</si>
  <si>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</si>
  <si>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</si>
  <si>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</si>
  <si>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</si>
  <si>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</si>
  <si>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</si>
  <si>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</si>
  <si>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</si>
  <si>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</si>
  <si>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</si>
  <si>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</si>
  <si>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</si>
  <si>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</si>
  <si>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</si>
  <si>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</si>
  <si>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</si>
  <si>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</si>
  <si>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</si>
  <si>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</si>
  <si>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</si>
  <si>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</si>
  <si>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</si>
  <si>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</si>
  <si>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</si>
  <si>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</si>
  <si>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</si>
  <si>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</si>
  <si>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</si>
  <si>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</si>
  <si>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</si>
  <si>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</si>
  <si>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</si>
  <si>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</si>
  <si>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</si>
  <si>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</si>
  <si>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</si>
  <si>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</si>
  <si>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</si>
  <si>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</si>
  <si>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</si>
  <si>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</si>
  <si>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</si>
  <si>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</si>
  <si>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</si>
  <si>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</si>
  <si>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</si>
  <si>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</si>
  <si>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</si>
  <si>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</si>
  <si>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</si>
  <si>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</si>
  <si>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</si>
  <si>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</si>
  <si>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</si>
  <si>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</si>
  <si>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</si>
  <si>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</si>
  <si>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</si>
  <si>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</si>
  <si>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</si>
  <si>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</si>
  <si>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</si>
  <si>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</si>
  <si>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</si>
  <si>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</si>
  <si>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</si>
  <si>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</si>
  <si>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</si>
  <si>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</si>
  <si>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</si>
  <si>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</si>
  <si>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</si>
  <si>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</si>
  <si>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</si>
  <si>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</si>
  <si>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</si>
  <si>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</si>
  <si>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</si>
  <si>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</si>
  <si>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</si>
  <si>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</si>
  <si>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</si>
  <si>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</si>
  <si>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</si>
  <si>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</si>
  <si>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</si>
  <si>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</si>
  <si>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</si>
  <si>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</si>
  <si>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</si>
  <si>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</si>
  <si>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</si>
  <si>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</si>
  <si>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</si>
  <si>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</si>
  <si>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</si>
  <si>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</si>
  <si>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</si>
  <si>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</si>
  <si>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</si>
  <si>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</si>
  <si>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</si>
  <si>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</si>
  <si>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</si>
  <si>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</si>
  <si>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</si>
  <si>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</si>
  <si>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</si>
  <si>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</si>
  <si>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</si>
  <si>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</si>
  <si>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</si>
  <si>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</si>
  <si>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</si>
  <si>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</si>
  <si>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</si>
  <si>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</si>
  <si>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</si>
  <si>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</si>
  <si>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</si>
  <si>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</si>
  <si>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</si>
  <si>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</si>
  <si>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</si>
  <si>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</si>
  <si>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</si>
  <si>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</si>
  <si>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</si>
  <si>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</si>
  <si>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</si>
  <si>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</si>
  <si>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</si>
  <si>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</si>
  <si>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</si>
  <si>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</si>
  <si>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</si>
  <si>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</si>
  <si>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</si>
  <si>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</si>
  <si>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</si>
  <si>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</si>
  <si>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</si>
  <si>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</si>
  <si>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</si>
  <si>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</si>
  <si>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</si>
  <si>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</si>
  <si>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</si>
  <si>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</si>
  <si>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</si>
  <si>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</si>
  <si>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</si>
  <si>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</si>
  <si>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</si>
  <si>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</si>
  <si>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</si>
  <si>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</si>
  <si>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</si>
  <si>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</si>
  <si>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</si>
  <si>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</si>
  <si>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</si>
  <si>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</si>
  <si>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</si>
  <si>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</si>
  <si>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</si>
  <si>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</si>
  <si>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</si>
  <si>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</si>
  <si>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</si>
  <si>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</si>
  <si>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</si>
  <si>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</si>
  <si>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</si>
  <si>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</si>
  <si>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</si>
  <si>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</si>
  <si>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</si>
  <si>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</si>
  <si>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</si>
  <si>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</si>
  <si>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</si>
  <si>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</si>
  <si>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</si>
  <si>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</si>
  <si>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</si>
  <si>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</si>
  <si>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</si>
  <si>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</si>
  <si>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</si>
  <si>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</si>
  <si>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</si>
  <si>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</si>
  <si>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</si>
  <si>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</si>
  <si>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</si>
  <si>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</si>
  <si>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</si>
  <si>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</si>
  <si>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</si>
  <si>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</si>
  <si>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</si>
  <si>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</si>
  <si>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</si>
  <si>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</si>
  <si>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</si>
  <si>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</si>
  <si>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</si>
  <si>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</si>
  <si>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</si>
  <si>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</si>
  <si>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</si>
  <si>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</si>
  <si>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</si>
  <si>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</si>
  <si>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</si>
  <si>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</si>
  <si>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</si>
  <si>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</si>
  <si>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</si>
  <si>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</si>
  <si>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</si>
  <si>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</si>
  <si>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</si>
  <si>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</si>
  <si>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</si>
  <si>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</si>
  <si>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</si>
  <si>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</si>
  <si>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</si>
  <si>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</si>
  <si>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</si>
  <si>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</si>
  <si>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</si>
  <si>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</si>
  <si>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</si>
  <si>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</si>
  <si>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</si>
  <si>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</si>
  <si>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</si>
  <si>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</si>
  <si>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</si>
  <si>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</si>
  <si>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</si>
  <si>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</si>
  <si>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</si>
  <si>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</si>
  <si>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</si>
  <si>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</si>
  <si>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</si>
  <si>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</si>
  <si>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</si>
  <si>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</si>
  <si>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</si>
  <si>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</si>
  <si>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</si>
  <si>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</si>
  <si>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</si>
  <si>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</si>
  <si>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</si>
  <si>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</si>
  <si>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</si>
  <si>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</si>
  <si>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</si>
  <si>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</si>
  <si>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</si>
  <si>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</si>
  <si>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</si>
  <si>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</si>
  <si>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</si>
  <si>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</si>
  <si>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</si>
  <si>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</si>
  <si>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</si>
  <si>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</si>
  <si>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</si>
  <si>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</si>
  <si>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</si>
  <si>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</si>
  <si>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</si>
  <si>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</si>
  <si>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</si>
  <si>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</si>
  <si>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</si>
  <si>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</si>
  <si>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</si>
  <si>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</si>
  <si>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</si>
  <si>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</si>
  <si>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</si>
  <si>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</si>
  <si>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</si>
  <si>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</si>
  <si>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</si>
  <si>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</si>
  <si>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</si>
  <si>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</si>
  <si>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</si>
  <si>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</si>
  <si>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</si>
  <si>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</si>
  <si>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</si>
  <si>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</si>
  <si>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</si>
  <si>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</si>
  <si>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</si>
  <si>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</si>
  <si>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</si>
  <si>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</si>
  <si>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</si>
  <si>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</si>
  <si>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</si>
  <si>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</si>
  <si>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</si>
  <si>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</si>
  <si>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</si>
  <si>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</si>
  <si>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</si>
  <si>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</si>
  <si>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</si>
  <si>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</si>
  <si>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</si>
  <si>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</si>
  <si>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</si>
  <si>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</si>
  <si>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</si>
  <si>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</si>
  <si>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</si>
  <si>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</si>
  <si>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</si>
  <si>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</si>
  <si>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</si>
  <si>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</si>
  <si>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</si>
  <si>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</si>
  <si>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</si>
  <si>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</si>
  <si>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</si>
  <si>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</si>
  <si>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</si>
  <si>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</si>
  <si>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</si>
  <si>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</si>
  <si>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</si>
  <si>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</si>
  <si>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</si>
  <si>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</si>
  <si>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</si>
  <si>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</si>
  <si>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</si>
  <si>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</si>
  <si>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</si>
  <si>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</si>
  <si>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</si>
  <si>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</si>
  <si>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</si>
  <si>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</si>
  <si>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</si>
  <si>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</si>
  <si>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</si>
  <si>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</si>
  <si>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</si>
  <si>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</si>
  <si>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</si>
  <si>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</si>
  <si>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</si>
  <si>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</si>
  <si>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</si>
  <si>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</si>
  <si>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</si>
  <si>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</si>
  <si>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</si>
  <si>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</si>
  <si>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</si>
  <si>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</si>
  <si>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</si>
  <si>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</si>
  <si>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</si>
  <si>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</si>
  <si>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</si>
  <si>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</si>
  <si>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</si>
  <si>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</si>
  <si>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</si>
  <si>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</si>
  <si>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</si>
  <si>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</si>
  <si>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</si>
  <si>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</si>
  <si>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</si>
  <si>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</si>
  <si>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</si>
  <si>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</si>
  <si>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</si>
  <si>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</si>
  <si>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</si>
  <si>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</si>
  <si>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</si>
  <si>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</si>
  <si>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</si>
  <si>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</si>
  <si>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</si>
  <si>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</si>
  <si>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</si>
  <si>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</si>
  <si>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</si>
  <si>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</si>
  <si>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</si>
  <si>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</si>
  <si>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</si>
  <si>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</si>
  <si>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</si>
  <si>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</si>
  <si>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</si>
  <si>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</si>
  <si>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</si>
  <si>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</si>
  <si>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</si>
  <si>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</si>
  <si>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</si>
  <si>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</si>
  <si>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</si>
  <si>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</si>
  <si>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</si>
  <si>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</si>
  <si>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</si>
  <si>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</si>
  <si>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</si>
  <si>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</si>
  <si>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</si>
  <si>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</si>
  <si>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</si>
  <si>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</si>
  <si>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</si>
  <si>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</si>
  <si>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</si>
  <si>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</si>
  <si>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</si>
  <si>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</si>
  <si>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</si>
  <si>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</si>
  <si>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</si>
  <si>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</si>
  <si>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</si>
  <si>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</si>
  <si>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</si>
  <si>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</si>
  <si>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</si>
  <si>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</si>
  <si>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</si>
  <si>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</si>
  <si>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</si>
  <si>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</si>
  <si>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</si>
  <si>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</si>
  <si>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</si>
  <si>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</si>
  <si>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</si>
  <si>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</si>
  <si>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</si>
  <si>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</si>
  <si>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</si>
  <si>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</si>
  <si>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</si>
  <si>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</si>
  <si>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</si>
  <si>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</si>
  <si>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</si>
  <si>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</si>
  <si>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</si>
  <si>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</si>
  <si>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</si>
  <si>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</si>
  <si>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</si>
  <si>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</si>
  <si>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</si>
  <si>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</si>
  <si>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</si>
  <si>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</si>
  <si>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</si>
  <si>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</si>
  <si>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</si>
  <si>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</si>
  <si>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</si>
  <si>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</si>
  <si>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</si>
  <si>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</si>
  <si>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</si>
  <si>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</si>
  <si>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</si>
  <si>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</si>
  <si>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</si>
  <si>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</si>
  <si>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</si>
  <si>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</si>
  <si>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</si>
  <si>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</si>
  <si>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</si>
  <si>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</si>
  <si>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</si>
  <si>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</si>
  <si>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</si>
  <si>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</si>
  <si>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</si>
  <si>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</si>
  <si>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</si>
  <si>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</si>
  <si>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</si>
  <si>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</si>
  <si>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</si>
  <si>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</si>
  <si>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</si>
  <si>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</si>
  <si>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</si>
  <si>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</si>
  <si>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</si>
  <si>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</si>
  <si>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</si>
  <si>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</si>
  <si>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</si>
  <si>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</si>
  <si>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</si>
  <si>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</si>
  <si>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</si>
  <si>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</si>
  <si>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</si>
  <si>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</si>
  <si>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</si>
  <si>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</si>
  <si>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</si>
  <si>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</si>
  <si>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</si>
  <si>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</si>
  <si>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</si>
  <si>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</si>
  <si>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</si>
  <si>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</si>
  <si>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</si>
  <si>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</si>
  <si>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</si>
  <si>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</si>
  <si>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</si>
  <si>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</si>
  <si>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</si>
  <si>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</si>
  <si>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</si>
  <si>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</si>
  <si>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</si>
  <si>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</si>
  <si>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</si>
  <si>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</si>
  <si>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</si>
  <si>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</si>
  <si>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</si>
  <si>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</si>
  <si>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</si>
  <si>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</si>
  <si>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</si>
  <si>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</si>
  <si>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</si>
  <si>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</si>
  <si>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</si>
  <si>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</si>
  <si>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</si>
  <si>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</si>
  <si>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</si>
  <si>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</si>
  <si>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</si>
  <si>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</si>
  <si>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</si>
  <si>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</si>
  <si>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</si>
  <si>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</si>
  <si>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</si>
  <si>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</si>
  <si>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</si>
  <si>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</si>
  <si>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</si>
  <si>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</si>
  <si>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</si>
  <si>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</si>
  <si>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</si>
  <si>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</si>
  <si>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</si>
  <si>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</si>
  <si>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</si>
  <si>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</si>
  <si>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</si>
  <si>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</si>
  <si>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</si>
  <si>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</si>
  <si>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</si>
  <si>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</si>
  <si>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</si>
  <si>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</si>
  <si>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</si>
  <si>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</si>
  <si>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</si>
  <si>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</si>
  <si>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</si>
  <si>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</si>
  <si>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</si>
  <si>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</si>
  <si>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</si>
  <si>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</si>
  <si>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</si>
  <si>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</si>
  <si>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</si>
  <si>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</si>
  <si>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</si>
  <si>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</si>
  <si>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</si>
  <si>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</si>
  <si>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</si>
  <si>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</si>
  <si>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</si>
  <si>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</si>
  <si>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</si>
  <si>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</si>
  <si>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</si>
  <si>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</si>
  <si>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</si>
  <si>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</si>
  <si>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</si>
  <si>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</si>
  <si>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</si>
  <si>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</si>
  <si>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</si>
  <si>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</si>
  <si>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</si>
  <si>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</si>
  <si>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</si>
  <si>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</si>
  <si>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</si>
  <si>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</si>
  <si>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</si>
  <si>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</si>
  <si>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</si>
  <si>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</si>
  <si>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</si>
  <si>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</si>
  <si>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</si>
  <si>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</si>
  <si>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</si>
  <si>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</si>
  <si>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</si>
  <si>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</si>
  <si>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</si>
  <si>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</si>
  <si>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</si>
  <si>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</si>
  <si>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</si>
  <si>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</si>
  <si>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</si>
  <si>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</si>
  <si>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</si>
  <si>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</si>
  <si>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</si>
  <si>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</si>
  <si>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</si>
  <si>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</si>
  <si>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</si>
  <si>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</si>
  <si>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</si>
  <si>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</si>
  <si>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</si>
  <si>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</si>
  <si>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</si>
  <si>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</si>
  <si>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</si>
  <si>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</si>
  <si>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</si>
  <si>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</si>
  <si>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</si>
  <si>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</si>
  <si>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</si>
  <si>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</si>
  <si>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</si>
  <si>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</si>
  <si>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</si>
  <si>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</si>
  <si>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</si>
  <si>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</si>
  <si>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</si>
  <si>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</si>
  <si>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</si>
  <si>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</si>
  <si>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</si>
  <si>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</si>
  <si>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</si>
  <si>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</si>
  <si>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</si>
  <si>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</si>
  <si>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</si>
  <si>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</si>
  <si>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</si>
  <si>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</si>
  <si>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</si>
  <si>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</si>
  <si>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</si>
  <si>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</si>
  <si>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</si>
  <si>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</si>
  <si>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</si>
  <si>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</si>
  <si>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</si>
  <si>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</si>
  <si>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</si>
  <si>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</si>
  <si>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</si>
  <si>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 xml:space="preserve">All Textron Business units </t>
  </si>
  <si>
    <t>40 Westminster Street, Providence, Rhode Island 02903, USA</t>
  </si>
  <si>
    <t>Christine M Beard</t>
  </si>
  <si>
    <t>cbeard@bh.com</t>
  </si>
  <si>
    <t>817-280-2435</t>
  </si>
  <si>
    <t>Supply Management Specialist</t>
  </si>
  <si>
    <t xml:space="preserve">Some of our suppliers have confirmed that the 3TGs within our supply chain are from the DRC. We are still in the process of gathering data. </t>
  </si>
  <si>
    <t xml:space="preserve">Some of our suppliers have claimed the use of recycled/scrap metal for this metal,  but we have not received all supplier responses and this would not account for all the incidents of this metal in Textronproducts. </t>
  </si>
  <si>
    <t>No, we are still in the process of surveying our suppliers and gathering smelter information as applicable.</t>
  </si>
  <si>
    <t>Assent Compliance is collecting and verifying data for Textron</t>
  </si>
  <si>
    <t>We are still in the process of collecting data</t>
  </si>
  <si>
    <t>http://s1.q4cdn.com/798535726/files/doc_downloads/Conflict_Minerals_Statement.pdf</t>
  </si>
  <si>
    <t>We have a statement</t>
  </si>
  <si>
    <t>Textron Inc.  (Greenlee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</si>
</sst>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4" formatCode="[$-409]mmmm\ d\,\ yyyy;@"/>
    <numFmt numFmtId="185" formatCode="[$-409]d\-mmm\-yyyy;@"/>
    <numFmt numFmtId="187" formatCode="0.0"/>
  </numFmts>
  <fonts count="87">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9"/>
      <color indexed="81"/>
      <name val="Tahoma"/>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sz val="8"/>
      <color theme="1"/>
      <name val="Verdana"/>
      <family val="2"/>
    </font>
    <font>
      <sz val="12"/>
      <name val="Cambria"/>
      <family val="1"/>
      <scheme val="major"/>
    </font>
    <font>
      <u/>
      <sz val="12"/>
      <color indexed="12"/>
      <name val="Cambria"/>
      <family val="1"/>
      <scheme val="major"/>
    </font>
    <font>
      <u/>
      <sz val="10"/>
      <color indexed="12"/>
      <name val="Cambria"/>
      <family val="1"/>
      <scheme val="major"/>
    </font>
    <font>
      <sz val="10"/>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s>
  <cellStyleXfs count="96">
    <xf numFmtId="0" fontId="0" fillId="0" borderId="0"/>
    <xf numFmtId="0" fontId="71" fillId="5" borderId="0" applyNumberFormat="0" applyBorder="0" applyAlignment="0" applyProtection="0"/>
    <xf numFmtId="184" fontId="6" fillId="0" borderId="0"/>
    <xf numFmtId="0" fontId="7" fillId="0" borderId="0" applyNumberFormat="0" applyFill="0" applyBorder="0" applyAlignment="0" applyProtection="0">
      <alignment vertical="top"/>
      <protection locked="0"/>
    </xf>
    <xf numFmtId="184" fontId="72" fillId="0" borderId="0" applyNumberFormat="0" applyFill="0" applyBorder="0" applyAlignment="0" applyProtection="0"/>
    <xf numFmtId="0" fontId="73" fillId="0" borderId="0" applyNumberFormat="0" applyFill="0" applyBorder="0" applyAlignment="0" applyProtection="0"/>
    <xf numFmtId="184" fontId="72" fillId="0" borderId="0" applyNumberFormat="0" applyFill="0" applyBorder="0" applyAlignment="0" applyProtection="0">
      <alignment vertical="top"/>
      <protection locked="0"/>
    </xf>
    <xf numFmtId="184" fontId="72" fillId="0" borderId="0" applyNumberFormat="0" applyFill="0" applyBorder="0" applyAlignment="0" applyProtection="0">
      <alignment vertical="top"/>
      <protection locked="0"/>
    </xf>
    <xf numFmtId="0" fontId="74" fillId="0" borderId="0" applyNumberFormat="0" applyFill="0" applyBorder="0" applyAlignment="0" applyProtection="0"/>
    <xf numFmtId="0" fontId="7" fillId="0" borderId="0" applyNumberFormat="0" applyFill="0" applyBorder="0" applyAlignment="0" applyProtection="0">
      <alignment vertical="top"/>
      <protection locked="0"/>
    </xf>
    <xf numFmtId="184" fontId="72" fillId="0" borderId="0" applyNumberFormat="0" applyFill="0" applyBorder="0" applyAlignment="0" applyProtection="0">
      <alignment vertical="top"/>
      <protection locked="0"/>
    </xf>
    <xf numFmtId="184" fontId="75" fillId="0" borderId="0"/>
    <xf numFmtId="0" fontId="6" fillId="0" borderId="0"/>
    <xf numFmtId="0" fontId="6" fillId="0" borderId="0"/>
    <xf numFmtId="184" fontId="7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184" fontId="75" fillId="0" borderId="0"/>
    <xf numFmtId="0" fontId="5" fillId="0" borderId="0"/>
    <xf numFmtId="184" fontId="6" fillId="0" borderId="0"/>
    <xf numFmtId="0" fontId="76" fillId="0" borderId="0"/>
    <xf numFmtId="0" fontId="76" fillId="0" borderId="0"/>
    <xf numFmtId="184" fontId="5" fillId="0" borderId="0"/>
    <xf numFmtId="0" fontId="76" fillId="0" borderId="0"/>
    <xf numFmtId="0" fontId="5" fillId="0" borderId="0"/>
    <xf numFmtId="0" fontId="76" fillId="0" borderId="0"/>
    <xf numFmtId="0" fontId="77" fillId="0" borderId="0">
      <alignment vertical="center"/>
    </xf>
    <xf numFmtId="184" fontId="75" fillId="0" borderId="0"/>
    <xf numFmtId="0" fontId="78" fillId="0" borderId="0"/>
    <xf numFmtId="0" fontId="76" fillId="0" borderId="0"/>
    <xf numFmtId="0" fontId="6" fillId="0" borderId="0"/>
    <xf numFmtId="0" fontId="78" fillId="0" borderId="0"/>
    <xf numFmtId="0" fontId="76" fillId="0" borderId="0"/>
    <xf numFmtId="0" fontId="76" fillId="0" borderId="0"/>
    <xf numFmtId="0" fontId="76" fillId="0" borderId="0"/>
    <xf numFmtId="0" fontId="76" fillId="0" borderId="0"/>
    <xf numFmtId="0" fontId="76" fillId="0" borderId="0"/>
    <xf numFmtId="0" fontId="6" fillId="0" borderId="0"/>
    <xf numFmtId="0" fontId="7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76" fillId="0" borderId="0"/>
    <xf numFmtId="184" fontId="75" fillId="0" borderId="0"/>
    <xf numFmtId="184" fontId="75" fillId="0" borderId="0"/>
    <xf numFmtId="0" fontId="79" fillId="0" borderId="0"/>
    <xf numFmtId="0" fontId="10" fillId="0" borderId="0"/>
    <xf numFmtId="0" fontId="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184" fontId="10" fillId="0" borderId="0"/>
    <xf numFmtId="0" fontId="6" fillId="0" borderId="0"/>
    <xf numFmtId="0" fontId="6" fillId="0" borderId="0"/>
    <xf numFmtId="0" fontId="6" fillId="0" borderId="0"/>
    <xf numFmtId="184" fontId="6" fillId="0" borderId="0"/>
    <xf numFmtId="0" fontId="10"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8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8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9"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8"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60" fillId="0" borderId="2" xfId="0" applyFont="1" applyFill="1" applyBorder="1" applyAlignment="1" applyProtection="1">
      <alignment wrapText="1"/>
    </xf>
    <xf numFmtId="0" fontId="60" fillId="0" borderId="9" xfId="0" applyFont="1" applyFill="1" applyBorder="1" applyAlignment="1" applyProtection="1">
      <alignment vertical="top" wrapText="1"/>
    </xf>
    <xf numFmtId="0" fontId="54" fillId="6" borderId="0" xfId="0" applyFont="1" applyFill="1" applyAlignment="1">
      <alignment vertical="top" wrapText="1"/>
    </xf>
    <xf numFmtId="0" fontId="57"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1" fillId="0" borderId="0" xfId="0" applyFont="1" applyAlignment="1">
      <alignment vertical="top" wrapText="1"/>
    </xf>
    <xf numFmtId="0" fontId="61" fillId="6" borderId="0" xfId="0" applyFont="1" applyFill="1" applyAlignment="1">
      <alignment vertical="top" wrapText="1"/>
    </xf>
    <xf numFmtId="0" fontId="61"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1" fillId="6" borderId="0" xfId="0" applyFont="1" applyFill="1" applyAlignment="1">
      <alignment wrapText="1"/>
    </xf>
    <xf numFmtId="0" fontId="54" fillId="6" borderId="0" xfId="0" applyFont="1" applyFill="1" applyAlignment="1">
      <alignment wrapText="1"/>
    </xf>
    <xf numFmtId="0" fontId="61" fillId="6" borderId="0" xfId="0" applyFont="1" applyFill="1" applyAlignment="1" applyProtection="1">
      <alignment horizontal="left" vertical="top" wrapText="1"/>
    </xf>
    <xf numFmtId="0" fontId="61" fillId="6" borderId="0" xfId="0" applyFont="1" applyFill="1" applyAlignment="1">
      <alignment horizontal="left" wrapText="1"/>
    </xf>
    <xf numFmtId="0" fontId="61" fillId="6" borderId="0" xfId="0" applyFont="1" applyFill="1" applyAlignment="1" applyProtection="1">
      <alignment wrapText="1"/>
      <protection hidden="1"/>
    </xf>
    <xf numFmtId="0" fontId="61"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1" fillId="0" borderId="0" xfId="0" applyFont="1" applyFill="1" applyAlignment="1">
      <alignment vertical="top" wrapText="1"/>
    </xf>
    <xf numFmtId="0" fontId="57"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4" fillId="0" borderId="0" xfId="0" applyFont="1" applyAlignment="1">
      <alignment vertical="top" wrapText="1"/>
    </xf>
    <xf numFmtId="0" fontId="65"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6" fillId="0" borderId="0" xfId="0" applyFont="1" applyFill="1" applyAlignment="1" applyProtection="1">
      <alignment horizontal="center" vertical="center" wrapText="1"/>
      <protection hidden="1"/>
    </xf>
    <xf numFmtId="0" fontId="80"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87"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1"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1"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1"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70"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80"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2"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2"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84" fontId="27" fillId="2" borderId="10" xfId="79" applyNumberFormat="1" applyFont="1" applyFill="1" applyBorder="1" applyAlignment="1">
      <alignment horizontal="center" vertical="top" wrapText="1"/>
    </xf>
    <xf numFmtId="184" fontId="27" fillId="2" borderId="11" xfId="79" applyNumberFormat="1" applyFont="1" applyFill="1" applyBorder="1" applyAlignment="1">
      <alignment horizontal="center" vertical="top" wrapText="1"/>
    </xf>
    <xf numFmtId="184" fontId="27" fillId="2"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84" fontId="27" fillId="0" borderId="10" xfId="79" applyNumberFormat="1" applyFont="1" applyFill="1" applyBorder="1" applyAlignment="1">
      <alignment horizontal="center" vertical="top" wrapText="1"/>
    </xf>
    <xf numFmtId="184" fontId="27" fillId="0" borderId="11" xfId="79" applyNumberFormat="1" applyFont="1" applyFill="1" applyBorder="1" applyAlignment="1">
      <alignment horizontal="center" vertical="top" wrapText="1"/>
    </xf>
    <xf numFmtId="184" fontId="27" fillId="0"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24" fillId="0" borderId="20" xfId="3" applyFont="1" applyFill="1" applyBorder="1" applyAlignment="1" applyProtection="1">
      <alignment horizontal="center"/>
      <protection hidden="1"/>
    </xf>
    <xf numFmtId="0" fontId="26" fillId="0" borderId="0" xfId="3"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85" fillId="2" borderId="56" xfId="3" applyFont="1" applyFill="1" applyBorder="1" applyAlignment="1" applyProtection="1">
      <alignment horizontal="left" vertical="center" wrapText="1"/>
      <protection locked="0"/>
    </xf>
    <xf numFmtId="0" fontId="86" fillId="2" borderId="1" xfId="0" applyFont="1" applyFill="1" applyBorder="1" applyAlignment="1" applyProtection="1">
      <alignment horizontal="left" vertical="center" wrapText="1"/>
      <protection locked="0"/>
    </xf>
    <xf numFmtId="0" fontId="86" fillId="2" borderId="33"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84" fillId="0" borderId="27" xfId="3" applyFont="1" applyFill="1" applyBorder="1" applyAlignment="1" applyProtection="1">
      <alignment horizontal="left" vertical="center"/>
      <protection hidden="1"/>
    </xf>
    <xf numFmtId="0" fontId="84" fillId="0" borderId="20" xfId="3" applyFont="1" applyFill="1" applyBorder="1" applyAlignment="1" applyProtection="1">
      <alignment horizontal="left" vertical="center"/>
      <protection hidden="1"/>
    </xf>
    <xf numFmtId="0" fontId="84" fillId="0" borderId="29" xfId="3"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3"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3" fillId="2" borderId="56" xfId="3" applyFont="1" applyFill="1" applyBorder="1" applyAlignment="1" applyProtection="1">
      <alignment horizontal="left" vertical="center"/>
      <protection locked="0" hidden="1"/>
    </xf>
    <xf numFmtId="0" fontId="83" fillId="2" borderId="1" xfId="3" applyFont="1" applyFill="1" applyBorder="1" applyAlignment="1" applyProtection="1">
      <alignment horizontal="left" vertical="center"/>
      <protection locked="0" hidden="1"/>
    </xf>
    <xf numFmtId="0" fontId="83"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83" fillId="0" borderId="57" xfId="0" applyNumberFormat="1" applyFont="1" applyBorder="1" applyAlignment="1" applyProtection="1">
      <alignment horizontal="left"/>
      <protection locked="0"/>
    </xf>
    <xf numFmtId="0" fontId="83" fillId="0" borderId="58" xfId="0" applyNumberFormat="1" applyFont="1" applyBorder="1" applyAlignment="1" applyProtection="1">
      <alignment horizontal="left"/>
      <protection locked="0"/>
    </xf>
    <xf numFmtId="0" fontId="83" fillId="0" borderId="13" xfId="0" applyNumberFormat="1" applyFont="1" applyBorder="1" applyAlignment="1" applyProtection="1">
      <alignment horizontal="left"/>
      <protection locked="0"/>
    </xf>
    <xf numFmtId="185" fontId="14" fillId="2" borderId="27" xfId="0" applyNumberFormat="1" applyFont="1" applyFill="1" applyBorder="1" applyAlignment="1" applyProtection="1">
      <alignment horizontal="center" wrapText="1"/>
      <protection locked="0"/>
    </xf>
    <xf numFmtId="18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10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patternType="none">
          <bgColor indexed="65"/>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13"/>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95" name="図 2">
          <a:extLst>
            <a:ext uri="{FF2B5EF4-FFF2-40B4-BE49-F238E27FC236}">
              <a16:creationId xmlns:a16="http://schemas.microsoft.com/office/drawing/2014/main" id="{C67DD2B4-6E50-436B-A09D-7520235AF7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10013" name="Picture 1">
          <a:extLst>
            <a:ext uri="{FF2B5EF4-FFF2-40B4-BE49-F238E27FC236}">
              <a16:creationId xmlns:a16="http://schemas.microsoft.com/office/drawing/2014/main" id="{4F301D7F-2210-49B0-82CD-B54F38D1A4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60" name="Picture 1">
          <a:extLst>
            <a:ext uri="{FF2B5EF4-FFF2-40B4-BE49-F238E27FC236}">
              <a16:creationId xmlns:a16="http://schemas.microsoft.com/office/drawing/2014/main" id="{901F3362-0777-4404-A6D4-96A1CDB09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428625</xdr:rowOff>
    </xdr:from>
    <xdr:to>
      <xdr:col>1</xdr:col>
      <xdr:colOff>2505075</xdr:colOff>
      <xdr:row>2</xdr:row>
      <xdr:rowOff>1238250</xdr:rowOff>
    </xdr:to>
    <xdr:pic>
      <xdr:nvPicPr>
        <xdr:cNvPr id="14921" name="図 10">
          <a:extLst>
            <a:ext uri="{FF2B5EF4-FFF2-40B4-BE49-F238E27FC236}">
              <a16:creationId xmlns:a16="http://schemas.microsoft.com/office/drawing/2014/main" id="{D4B9CE26-A7BE-497B-B1AA-3A2C4B3596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28650"/>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75" name="図 2">
          <a:extLst>
            <a:ext uri="{FF2B5EF4-FFF2-40B4-BE49-F238E27FC236}">
              <a16:creationId xmlns:a16="http://schemas.microsoft.com/office/drawing/2014/main" id="{82CB72FE-FA2B-4977-9DCA-FFFAF7CF77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48" name="Picture 1">
          <a:extLst>
            <a:ext uri="{FF2B5EF4-FFF2-40B4-BE49-F238E27FC236}">
              <a16:creationId xmlns:a16="http://schemas.microsoft.com/office/drawing/2014/main" id="{41D711C7-5195-4A6E-8BCA-C39399E3D3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333375</xdr:rowOff>
    </xdr:from>
    <xdr:to>
      <xdr:col>1</xdr:col>
      <xdr:colOff>485775</xdr:colOff>
      <xdr:row>3</xdr:row>
      <xdr:rowOff>104775</xdr:rowOff>
    </xdr:to>
    <xdr:pic>
      <xdr:nvPicPr>
        <xdr:cNvPr id="33919" name="図 3">
          <a:extLst>
            <a:ext uri="{FF2B5EF4-FFF2-40B4-BE49-F238E27FC236}">
              <a16:creationId xmlns:a16="http://schemas.microsoft.com/office/drawing/2014/main" id="{DE5599A0-A6ED-477A-B996-4DB786C7F0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33375"/>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defaultRowHeight="12.75"/>
  <cols>
    <col min="1" max="1" width="0.875" style="132" customWidth="1"/>
    <col min="2" max="2" width="6.875" style="132" customWidth="1"/>
    <col min="3" max="3" width="8.5" style="132" customWidth="1"/>
    <col min="4" max="4" width="6.75" style="132" customWidth="1"/>
    <col min="5" max="5" width="42.375" style="132" customWidth="1"/>
    <col min="6" max="6" width="53.375" style="132" customWidth="1"/>
    <col min="7" max="7" width="0.875" style="132" customWidth="1"/>
    <col min="8" max="16384" width="9" style="132"/>
  </cols>
  <sheetData>
    <row r="1" spans="1:7" ht="13.5" thickTop="1">
      <c r="A1" s="9"/>
      <c r="B1" s="10"/>
      <c r="C1" s="10"/>
      <c r="D1" s="10"/>
      <c r="E1" s="10"/>
      <c r="F1" s="10"/>
      <c r="G1" s="11"/>
    </row>
    <row r="2" spans="1:7">
      <c r="A2" s="311"/>
      <c r="B2" s="38" t="s">
        <v>1614</v>
      </c>
      <c r="C2" s="36"/>
      <c r="D2" s="36"/>
      <c r="E2" s="3"/>
      <c r="F2" s="36"/>
      <c r="G2" s="34"/>
    </row>
    <row r="3" spans="1:7">
      <c r="A3" s="311"/>
      <c r="B3" s="5" t="s">
        <v>1602</v>
      </c>
      <c r="C3" s="6"/>
      <c r="D3" s="6"/>
      <c r="E3" s="3"/>
      <c r="F3" s="6"/>
      <c r="G3" s="34"/>
    </row>
    <row r="4" spans="1:7" ht="15.75">
      <c r="A4" s="311"/>
      <c r="B4" s="41" t="s">
        <v>1616</v>
      </c>
      <c r="C4" s="7"/>
      <c r="D4" s="7"/>
      <c r="E4" s="3"/>
      <c r="F4" s="7"/>
      <c r="G4" s="34"/>
    </row>
    <row r="5" spans="1:7">
      <c r="A5" s="311"/>
      <c r="B5" s="40" t="s">
        <v>2064</v>
      </c>
      <c r="C5" s="4"/>
      <c r="D5" s="4"/>
      <c r="E5" s="3"/>
      <c r="F5" s="4"/>
      <c r="G5" s="34"/>
    </row>
    <row r="6" spans="1:7">
      <c r="A6" s="311"/>
      <c r="B6" s="8"/>
      <c r="C6" s="8"/>
      <c r="D6" s="8"/>
      <c r="E6" s="8"/>
      <c r="F6" s="8"/>
      <c r="G6" s="34"/>
    </row>
    <row r="7" spans="1:7">
      <c r="A7" s="311"/>
      <c r="B7" s="8"/>
      <c r="C7" s="8"/>
      <c r="D7" s="8"/>
      <c r="E7" s="8"/>
      <c r="F7" s="8"/>
      <c r="G7" s="34"/>
    </row>
    <row r="8" spans="1:7">
      <c r="A8" s="311"/>
      <c r="B8" s="8"/>
      <c r="C8" s="8"/>
      <c r="D8" s="8"/>
      <c r="E8" s="8"/>
      <c r="F8" s="8"/>
      <c r="G8" s="34"/>
    </row>
    <row r="9" spans="1:7">
      <c r="A9" s="311"/>
      <c r="B9" s="314" t="s">
        <v>1617</v>
      </c>
      <c r="C9" s="314"/>
      <c r="D9" s="314"/>
      <c r="E9" s="314"/>
      <c r="F9" s="314"/>
      <c r="G9" s="34"/>
    </row>
    <row r="10" spans="1:7" ht="27" customHeight="1">
      <c r="A10" s="311"/>
      <c r="B10" s="315" t="s">
        <v>940</v>
      </c>
      <c r="C10" s="315"/>
      <c r="D10" s="315"/>
      <c r="E10" s="315"/>
      <c r="F10" s="315"/>
      <c r="G10" s="34"/>
    </row>
    <row r="11" spans="1:7" ht="27" customHeight="1">
      <c r="A11" s="311"/>
      <c r="B11" s="316"/>
      <c r="C11" s="316"/>
      <c r="D11" s="316"/>
      <c r="E11" s="316"/>
      <c r="F11" s="316"/>
      <c r="G11" s="34"/>
    </row>
    <row r="12" spans="1:7" ht="16.5">
      <c r="A12" s="311"/>
      <c r="B12" s="46" t="s">
        <v>1615</v>
      </c>
      <c r="C12" s="47" t="s">
        <v>1618</v>
      </c>
      <c r="D12" s="48" t="s">
        <v>1619</v>
      </c>
      <c r="E12" s="47" t="s">
        <v>1259</v>
      </c>
      <c r="F12" s="47" t="s">
        <v>1260</v>
      </c>
      <c r="G12" s="34"/>
    </row>
    <row r="13" spans="1:7" ht="33.75">
      <c r="A13" s="311"/>
      <c r="B13" s="2">
        <v>1</v>
      </c>
      <c r="C13" s="37" t="s">
        <v>2144</v>
      </c>
      <c r="D13" s="39" t="s">
        <v>1653</v>
      </c>
      <c r="E13" s="43" t="s">
        <v>1620</v>
      </c>
      <c r="F13" s="43"/>
      <c r="G13" s="34"/>
    </row>
    <row r="14" spans="1:7" ht="33.75">
      <c r="A14" s="311"/>
      <c r="B14" s="2">
        <v>2</v>
      </c>
      <c r="C14" s="37" t="s">
        <v>2144</v>
      </c>
      <c r="D14" s="39" t="s">
        <v>2042</v>
      </c>
      <c r="E14" s="43" t="s">
        <v>1047</v>
      </c>
      <c r="F14" s="43" t="s">
        <v>1048</v>
      </c>
      <c r="G14" s="34"/>
    </row>
    <row r="15" spans="1:7" ht="89.1" customHeight="1">
      <c r="A15" s="311"/>
      <c r="B15" s="317">
        <v>2.0099999999999998</v>
      </c>
      <c r="C15" s="320" t="s">
        <v>2144</v>
      </c>
      <c r="D15" s="323" t="s">
        <v>4582</v>
      </c>
      <c r="E15" s="44" t="s">
        <v>1261</v>
      </c>
      <c r="F15" s="44" t="s">
        <v>1264</v>
      </c>
      <c r="G15" s="34"/>
    </row>
    <row r="16" spans="1:7" ht="99" customHeight="1">
      <c r="A16" s="311"/>
      <c r="B16" s="318"/>
      <c r="C16" s="321"/>
      <c r="D16" s="324"/>
      <c r="E16" s="45"/>
      <c r="F16" s="45" t="s">
        <v>1262</v>
      </c>
      <c r="G16" s="34"/>
    </row>
    <row r="17" spans="1:7" ht="63" customHeight="1">
      <c r="A17" s="311"/>
      <c r="B17" s="319"/>
      <c r="C17" s="322"/>
      <c r="D17" s="325"/>
      <c r="E17" s="42"/>
      <c r="F17" s="42" t="s">
        <v>1263</v>
      </c>
      <c r="G17" s="34"/>
    </row>
    <row r="18" spans="1:7" ht="117" customHeight="1">
      <c r="A18" s="311"/>
      <c r="B18" s="317">
        <v>2.02</v>
      </c>
      <c r="C18" s="320" t="s">
        <v>2144</v>
      </c>
      <c r="D18" s="323" t="s">
        <v>4583</v>
      </c>
      <c r="E18" s="44" t="s">
        <v>941</v>
      </c>
      <c r="F18" s="44" t="s">
        <v>1041</v>
      </c>
      <c r="G18" s="34"/>
    </row>
    <row r="19" spans="1:7" ht="71.099999999999994" customHeight="1">
      <c r="A19" s="311"/>
      <c r="B19" s="318"/>
      <c r="C19" s="321"/>
      <c r="D19" s="324"/>
      <c r="E19" s="45" t="s">
        <v>1046</v>
      </c>
      <c r="F19" s="45" t="s">
        <v>942</v>
      </c>
      <c r="G19" s="34"/>
    </row>
    <row r="20" spans="1:7" ht="90.75" customHeight="1">
      <c r="A20" s="311"/>
      <c r="B20" s="318"/>
      <c r="C20" s="321"/>
      <c r="D20" s="324"/>
      <c r="E20" s="45"/>
      <c r="F20" s="45" t="s">
        <v>1266</v>
      </c>
      <c r="G20" s="34"/>
    </row>
    <row r="21" spans="1:7" ht="74.25" customHeight="1">
      <c r="A21" s="311"/>
      <c r="B21" s="319"/>
      <c r="C21" s="322"/>
      <c r="D21" s="325"/>
      <c r="E21" s="42"/>
      <c r="F21" s="42" t="s">
        <v>1265</v>
      </c>
      <c r="G21" s="34"/>
    </row>
    <row r="22" spans="1:7" ht="90" customHeight="1">
      <c r="A22" s="311"/>
      <c r="B22" s="332">
        <v>2.0299999999999998</v>
      </c>
      <c r="C22" s="332" t="s">
        <v>1573</v>
      </c>
      <c r="D22" s="335" t="s">
        <v>4584</v>
      </c>
      <c r="E22" s="326" t="s">
        <v>939</v>
      </c>
      <c r="F22" s="44" t="s">
        <v>966</v>
      </c>
      <c r="G22" s="34"/>
    </row>
    <row r="23" spans="1:7" ht="109.5" customHeight="1">
      <c r="A23" s="311"/>
      <c r="B23" s="333"/>
      <c r="C23" s="333"/>
      <c r="D23" s="336"/>
      <c r="E23" s="327"/>
      <c r="F23" s="45" t="s">
        <v>1574</v>
      </c>
      <c r="G23" s="34"/>
    </row>
    <row r="24" spans="1:7" ht="74.25" customHeight="1">
      <c r="A24" s="311"/>
      <c r="B24" s="334"/>
      <c r="C24" s="334"/>
      <c r="D24" s="337"/>
      <c r="E24" s="328"/>
      <c r="F24" s="42" t="s">
        <v>938</v>
      </c>
      <c r="G24" s="34"/>
    </row>
    <row r="25" spans="1:7" ht="72" customHeight="1">
      <c r="A25" s="311"/>
      <c r="B25" s="2" t="s">
        <v>964</v>
      </c>
      <c r="C25" s="37" t="s">
        <v>965</v>
      </c>
      <c r="D25" s="39" t="s">
        <v>4585</v>
      </c>
      <c r="E25" s="42" t="s">
        <v>4577</v>
      </c>
      <c r="F25" s="42" t="s">
        <v>967</v>
      </c>
      <c r="G25" s="34"/>
    </row>
    <row r="26" spans="1:7" ht="98.1" customHeight="1">
      <c r="A26" s="311"/>
      <c r="B26" s="329">
        <v>3</v>
      </c>
      <c r="C26" s="317" t="s">
        <v>108</v>
      </c>
      <c r="D26" s="323" t="s">
        <v>4586</v>
      </c>
      <c r="E26" s="326" t="s">
        <v>0</v>
      </c>
      <c r="F26" s="44" t="s">
        <v>102</v>
      </c>
      <c r="G26" s="34"/>
    </row>
    <row r="27" spans="1:7" ht="90" customHeight="1">
      <c r="A27" s="311"/>
      <c r="B27" s="330"/>
      <c r="C27" s="318"/>
      <c r="D27" s="324"/>
      <c r="E27" s="327"/>
      <c r="F27" s="45" t="s">
        <v>97</v>
      </c>
      <c r="G27" s="34"/>
    </row>
    <row r="28" spans="1:7" ht="19.350000000000001" customHeight="1">
      <c r="A28" s="311"/>
      <c r="B28" s="330"/>
      <c r="C28" s="318"/>
      <c r="D28" s="324"/>
      <c r="E28" s="327"/>
      <c r="F28" s="45" t="s">
        <v>98</v>
      </c>
      <c r="G28" s="34"/>
    </row>
    <row r="29" spans="1:7" ht="74.45" customHeight="1">
      <c r="A29" s="311"/>
      <c r="B29" s="330"/>
      <c r="C29" s="318"/>
      <c r="D29" s="324"/>
      <c r="E29" s="327"/>
      <c r="F29" s="45" t="s">
        <v>99</v>
      </c>
      <c r="G29" s="34"/>
    </row>
    <row r="30" spans="1:7" ht="62.45" customHeight="1">
      <c r="A30" s="311"/>
      <c r="B30" s="330"/>
      <c r="C30" s="318"/>
      <c r="D30" s="324"/>
      <c r="E30" s="327"/>
      <c r="F30" s="45" t="s">
        <v>100</v>
      </c>
      <c r="G30" s="34"/>
    </row>
    <row r="31" spans="1:7" ht="81" customHeight="1">
      <c r="A31" s="311"/>
      <c r="B31" s="330"/>
      <c r="C31" s="318"/>
      <c r="D31" s="324"/>
      <c r="E31" s="327"/>
      <c r="F31" s="45" t="s">
        <v>101</v>
      </c>
      <c r="G31" s="34"/>
    </row>
    <row r="32" spans="1:7" ht="48.6" customHeight="1">
      <c r="A32" s="311"/>
      <c r="B32" s="330"/>
      <c r="C32" s="318"/>
      <c r="D32" s="324"/>
      <c r="E32" s="327"/>
      <c r="F32" s="45" t="s">
        <v>104</v>
      </c>
      <c r="G32" s="34"/>
    </row>
    <row r="33" spans="1:7" ht="98.45" customHeight="1">
      <c r="A33" s="311"/>
      <c r="B33" s="330"/>
      <c r="C33" s="318"/>
      <c r="D33" s="324"/>
      <c r="E33" s="327"/>
      <c r="F33" s="45" t="s">
        <v>103</v>
      </c>
      <c r="G33" s="34"/>
    </row>
    <row r="34" spans="1:7" ht="89.1" customHeight="1">
      <c r="A34" s="311"/>
      <c r="B34" s="330"/>
      <c r="C34" s="318"/>
      <c r="D34" s="324"/>
      <c r="E34" s="327"/>
      <c r="F34" s="45" t="s">
        <v>105</v>
      </c>
      <c r="G34" s="34"/>
    </row>
    <row r="35" spans="1:7" ht="29.1" customHeight="1">
      <c r="A35" s="311"/>
      <c r="B35" s="330"/>
      <c r="C35" s="318"/>
      <c r="D35" s="324"/>
      <c r="E35" s="327"/>
      <c r="F35" s="45" t="s">
        <v>106</v>
      </c>
      <c r="G35" s="34"/>
    </row>
    <row r="36" spans="1:7" ht="90.75">
      <c r="A36" s="311"/>
      <c r="B36" s="331"/>
      <c r="C36" s="319"/>
      <c r="D36" s="325"/>
      <c r="E36" s="328"/>
      <c r="F36" s="204" t="s">
        <v>107</v>
      </c>
      <c r="G36" s="34"/>
    </row>
    <row r="37" spans="1:7" ht="123.75">
      <c r="A37" s="311"/>
      <c r="B37" s="201">
        <v>3.01</v>
      </c>
      <c r="C37" s="202" t="s">
        <v>108</v>
      </c>
      <c r="D37" s="39" t="s">
        <v>4587</v>
      </c>
      <c r="E37" s="203" t="s">
        <v>2695</v>
      </c>
      <c r="F37" s="205" t="s">
        <v>2899</v>
      </c>
      <c r="G37" s="34"/>
    </row>
    <row r="38" spans="1:7" ht="112.5">
      <c r="A38" s="311"/>
      <c r="B38" s="201">
        <v>3.02</v>
      </c>
      <c r="C38" s="202" t="s">
        <v>2754</v>
      </c>
      <c r="D38" s="39" t="s">
        <v>4588</v>
      </c>
      <c r="E38" s="203" t="s">
        <v>2778</v>
      </c>
      <c r="F38" s="205" t="s">
        <v>2900</v>
      </c>
      <c r="G38" s="34"/>
    </row>
    <row r="39" spans="1:7" ht="72">
      <c r="A39" s="311"/>
      <c r="B39" s="247">
        <v>4</v>
      </c>
      <c r="C39" s="246" t="s">
        <v>3287</v>
      </c>
      <c r="D39" s="39" t="s">
        <v>4589</v>
      </c>
      <c r="E39" s="42" t="s">
        <v>4484</v>
      </c>
      <c r="F39" s="42" t="s">
        <v>3288</v>
      </c>
      <c r="G39" s="34"/>
    </row>
    <row r="40" spans="1:7" ht="56.25">
      <c r="A40" s="311"/>
      <c r="B40" s="201">
        <v>4.01</v>
      </c>
      <c r="C40" s="246" t="s">
        <v>3287</v>
      </c>
      <c r="D40" s="39" t="s">
        <v>4591</v>
      </c>
      <c r="E40" s="42" t="s">
        <v>4518</v>
      </c>
      <c r="F40" s="42" t="s">
        <v>4524</v>
      </c>
      <c r="G40" s="34"/>
    </row>
    <row r="41" spans="1:7" ht="56.25">
      <c r="A41" s="311"/>
      <c r="B41" s="201" t="s">
        <v>4575</v>
      </c>
      <c r="C41" s="246" t="s">
        <v>3287</v>
      </c>
      <c r="D41" s="39" t="s">
        <v>4590</v>
      </c>
      <c r="E41" s="42" t="s">
        <v>4578</v>
      </c>
      <c r="F41" s="42" t="s">
        <v>4576</v>
      </c>
      <c r="G41" s="34"/>
    </row>
    <row r="42" spans="1:7" ht="56.25">
      <c r="A42" s="311"/>
      <c r="B42" s="201" t="s">
        <v>4641</v>
      </c>
      <c r="C42" s="246" t="s">
        <v>3287</v>
      </c>
      <c r="D42" s="39" t="s">
        <v>4644</v>
      </c>
      <c r="E42" s="42" t="s">
        <v>4577</v>
      </c>
      <c r="F42" s="42" t="s">
        <v>4642</v>
      </c>
      <c r="G42" s="34"/>
    </row>
    <row r="43" spans="1:7" ht="13.5" thickBot="1">
      <c r="A43" s="312"/>
      <c r="B43" s="313" t="str">
        <f ca="1">OFFSET(L!$C$1,MATCH("General"&amp;"Cpy",L!$A:$A,0)-1,SL,,)</f>
        <v>© 2015 Conflict-Free Sourcing Initiative. All rights reserved.</v>
      </c>
      <c r="C43" s="313"/>
      <c r="D43" s="313"/>
      <c r="E43" s="313"/>
      <c r="F43" s="313"/>
      <c r="G43" s="35"/>
    </row>
    <row r="44" spans="1:7" ht="13.5" thickTop="1">
      <c r="A44" s="138"/>
      <c r="B44" s="139"/>
      <c r="C44" s="139"/>
      <c r="D44" s="139"/>
      <c r="E44" s="139"/>
      <c r="F44" s="139"/>
      <c r="G44" s="139"/>
    </row>
  </sheetData>
  <sheetCalcPr fullCalcOnLoad="1"/>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E26:E36"/>
    <mergeCell ref="D26:D36"/>
    <mergeCell ref="C26:C36"/>
    <mergeCell ref="B26:B36"/>
    <mergeCell ref="B22:B24"/>
    <mergeCell ref="C22:C24"/>
    <mergeCell ref="D22:D24"/>
    <mergeCell ref="E22:E24"/>
    <mergeCell ref="A2:A43"/>
    <mergeCell ref="B43:F43"/>
    <mergeCell ref="B9:F9"/>
    <mergeCell ref="B10:F11"/>
    <mergeCell ref="B15:B17"/>
    <mergeCell ref="C15:C17"/>
    <mergeCell ref="D15:D17"/>
    <mergeCell ref="B18:B21"/>
    <mergeCell ref="C18:C21"/>
    <mergeCell ref="D18:D21"/>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89" customWidth="1"/>
    <col min="2" max="2" width="20.125" style="89" bestFit="1" customWidth="1"/>
    <col min="3" max="16384" width="8.7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76" sqref="A76"/>
    </sheetView>
  </sheetViews>
  <sheetFormatPr defaultRowHeight="12.75"/>
  <cols>
    <col min="1" max="1" width="143" customWidth="1"/>
    <col min="2" max="2" width="3" customWidth="1"/>
    <col min="3" max="3" width="8.75" style="132" customWidth="1"/>
  </cols>
  <sheetData>
    <row r="1" spans="1:2" ht="110.1"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6"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3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6.1"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4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599999999999994"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599999999999994"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3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CalcPr fullCalcOnLoad="1"/>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defaultColWidth="8.75" defaultRowHeight="12.75"/>
  <cols>
    <col min="1" max="1" width="1.625" style="132" customWidth="1"/>
    <col min="2" max="2" width="35.5" style="132" customWidth="1"/>
    <col min="3" max="3" width="105.5" style="132" customWidth="1"/>
    <col min="4" max="5" width="1.625" style="132" customWidth="1"/>
    <col min="6" max="6" width="4.5" style="132" customWidth="1"/>
    <col min="7" max="7" width="4.875" style="132" customWidth="1"/>
    <col min="8" max="16384" width="8.75" style="132"/>
  </cols>
  <sheetData>
    <row r="1" spans="1:5" ht="13.5" thickTop="1">
      <c r="A1" s="338"/>
      <c r="B1" s="339"/>
      <c r="C1" s="339"/>
      <c r="D1" s="340"/>
    </row>
    <row r="2" spans="1:5" ht="70.349999999999994"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CalcPr fullCalcOnLoad="1"/>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zoomScale="70" zoomScaleNormal="70" workbookViewId="0">
      <selection activeCell="F3" sqref="F3:H3"/>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2" customWidth="1"/>
    <col min="13" max="15" width="4.875" style="132" customWidth="1"/>
    <col min="16" max="20" width="9.125" hidden="1" customWidth="1"/>
    <col min="21" max="24" width="9.125" customWidth="1"/>
  </cols>
  <sheetData>
    <row r="1" spans="1:34" ht="15.75" thickTop="1">
      <c r="A1" s="370"/>
      <c r="B1" s="371"/>
      <c r="C1" s="371"/>
      <c r="D1" s="371"/>
      <c r="E1" s="371"/>
      <c r="F1" s="371"/>
      <c r="G1" s="371"/>
      <c r="H1" s="371"/>
      <c r="I1" s="371"/>
      <c r="J1" s="371"/>
      <c r="K1" s="372"/>
      <c r="L1" s="158"/>
      <c r="M1" s="149"/>
      <c r="N1" s="149"/>
      <c r="O1" s="150"/>
      <c r="P1" s="12"/>
      <c r="Q1" s="12"/>
      <c r="R1" s="12"/>
      <c r="S1" s="12"/>
      <c r="T1" s="12"/>
      <c r="U1" s="12"/>
      <c r="V1" s="12"/>
      <c r="W1" s="12"/>
      <c r="X1" s="12"/>
      <c r="Y1" s="12"/>
      <c r="Z1" s="12"/>
      <c r="AA1" s="12"/>
      <c r="AB1" s="12"/>
      <c r="AC1" s="12"/>
      <c r="AD1" s="12"/>
      <c r="AE1" s="12"/>
      <c r="AF1" s="12"/>
      <c r="AG1" s="12"/>
      <c r="AH1" s="12"/>
    </row>
    <row r="2" spans="1:34" ht="82.35" customHeight="1">
      <c r="A2" s="54"/>
      <c r="B2" s="194"/>
      <c r="C2" s="55"/>
      <c r="D2" s="373" t="str">
        <f ca="1">OFFSET(L!$C$1,MATCH("Declaration"&amp;ADDRESS(ROW(),COLUMN(),4),L!$A:$A,0)-1,SL,,)</f>
        <v>Conflict Minerals Reporting Template (CMRT)</v>
      </c>
      <c r="E2" s="374"/>
      <c r="F2" s="374"/>
      <c r="G2" s="374"/>
      <c r="H2" s="374"/>
      <c r="I2" s="374"/>
      <c r="J2" s="375"/>
      <c r="K2" s="56"/>
      <c r="L2" s="159"/>
      <c r="M2" s="151"/>
      <c r="N2" s="152"/>
      <c r="O2" s="152"/>
      <c r="P2" s="12"/>
      <c r="Q2" s="12"/>
      <c r="R2" s="12"/>
      <c r="S2" s="12"/>
      <c r="T2" s="12"/>
      <c r="U2" s="12"/>
      <c r="V2" s="12"/>
      <c r="W2" s="12"/>
      <c r="X2" s="12"/>
      <c r="Y2" s="12"/>
      <c r="Z2" s="12"/>
      <c r="AA2" s="12"/>
      <c r="AB2" s="12"/>
      <c r="AC2" s="12"/>
      <c r="AD2" s="12"/>
      <c r="AE2" s="12"/>
      <c r="AF2" s="12"/>
      <c r="AG2" s="12"/>
      <c r="AH2" s="12"/>
    </row>
    <row r="3" spans="1:34" ht="125.1" customHeight="1">
      <c r="A3" s="54"/>
      <c r="B3" s="193" t="s">
        <v>2500</v>
      </c>
      <c r="C3" s="18"/>
      <c r="D3" s="57" t="s">
        <v>1631</v>
      </c>
      <c r="E3" s="12"/>
      <c r="F3" s="382" t="str">
        <f ca="1">IF(AND($D$8="",$I$3=""),"",OFFSET(L!$C$1,MATCH("Declaration"&amp;ADDRESS(ROW(),COLUMN(),4),L!$A:$A,0)-1,SL,,))</f>
        <v>Click here to check required fields completion</v>
      </c>
      <c r="G3" s="382"/>
      <c r="H3" s="382"/>
      <c r="I3" s="250" t="str">
        <f ca="1">IF(AND(Checker!D2&lt;&gt;47,VALUE(Checker!D2)&gt;0),OFFSET(L!$C$1,MATCH("Declaration"&amp;ADDRESS(ROW(),COLUMN(),4),L!$A:$A,0)-1,SL,,),"")</f>
        <v/>
      </c>
      <c r="J3" s="196" t="s">
        <v>4646</v>
      </c>
      <c r="K3" s="56"/>
      <c r="L3" s="158"/>
      <c r="M3" s="149"/>
      <c r="N3" s="149"/>
      <c r="O3" s="150"/>
      <c r="P3" s="163">
        <f>MATCH($D$3,LN,0)</f>
        <v>1</v>
      </c>
    </row>
    <row r="4" spans="1:34" ht="15.75">
      <c r="A4" s="54"/>
      <c r="B4" s="363" t="str">
        <f ca="1">OFFSET(L!$C$1,MATCH("Declaration"&amp;ADDRESS(ROW(),COLUMN(),4),L!$A:$A,0)-1,SL,,)</f>
        <v>The purpose of this document is to collect sourcing information on tin, tantalum, tungsten and gold used in products</v>
      </c>
      <c r="C4" s="363"/>
      <c r="D4" s="363"/>
      <c r="E4" s="363"/>
      <c r="F4" s="363"/>
      <c r="G4" s="363"/>
      <c r="H4" s="363"/>
      <c r="I4" s="383" t="str">
        <f ca="1">OFFSET(L!$C$1,MATCH("Declaration"&amp;ADDRESS(ROW(),COLUMN(),4),L!$A:$A,0)-1,SL,,)</f>
        <v>Link to Terms &amp; Conditions</v>
      </c>
      <c r="J4" s="383"/>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63" t="str">
        <f ca="1">OFFSET(L!$C$1,MATCH("Declaration"&amp;ADDRESS(ROW(),COLUMN(),4),L!$A:$A,0)-1,SL,,)</f>
        <v>Mandatory fields are noted with an asterisk (*). The information collected in this template should be updated annually. Any changes within the annual cycle should be provided to your customers</v>
      </c>
      <c r="C6" s="363"/>
      <c r="D6" s="363"/>
      <c r="E6" s="363"/>
      <c r="F6" s="363"/>
      <c r="G6" s="363"/>
      <c r="H6" s="363"/>
      <c r="I6" s="363"/>
      <c r="J6" s="363"/>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87" t="str">
        <f ca="1">OFFSET(L!$C$1,MATCH("Declaration"&amp;ADDRESS(ROW(),COLUMN(),4),L!$A:$A,0)-1,SL,,)</f>
        <v>Company Information</v>
      </c>
      <c r="C7" s="387"/>
      <c r="D7" s="387"/>
      <c r="E7" s="387"/>
      <c r="F7" s="387"/>
      <c r="G7" s="387"/>
      <c r="H7" s="387"/>
      <c r="I7" s="387"/>
      <c r="J7" s="387"/>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76" t="s">
        <v>4666</v>
      </c>
      <c r="E8" s="377"/>
      <c r="F8" s="377"/>
      <c r="G8" s="377"/>
      <c r="H8" s="377"/>
      <c r="I8" s="377"/>
      <c r="J8" s="378"/>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84" t="s">
        <v>1008</v>
      </c>
      <c r="E9" s="385"/>
      <c r="F9" s="385"/>
      <c r="G9" s="386"/>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50000000000003" customHeight="1">
      <c r="A10" s="58"/>
      <c r="B10" s="388" t="str">
        <f ca="1">OFFSET(L!$C$1,MATCH("Declaration"&amp;ADDRESS(ROW(),COLUMN(),4)&amp;LEFT($D$9,1),L!$A:$A,0)-1,SL,,)</f>
        <v>Description of Scope:</v>
      </c>
      <c r="C10" s="174"/>
      <c r="D10" s="379" t="s">
        <v>4653</v>
      </c>
      <c r="E10" s="380"/>
      <c r="F10" s="380"/>
      <c r="G10" s="380"/>
      <c r="H10" s="380"/>
      <c r="I10" s="380"/>
      <c r="J10" s="381"/>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75">
      <c r="A11" s="58"/>
      <c r="B11" s="389"/>
      <c r="C11" s="174"/>
      <c r="D11" s="360" t="str">
        <f ca="1">IF(D9=Q9,OFFSET(L!$C$1,MATCH("Declaration"&amp;ADDRESS(ROW(),COLUMN(),4),L!$A:$A,0)-1,SL,,),"")</f>
        <v/>
      </c>
      <c r="E11" s="361"/>
      <c r="F11" s="361"/>
      <c r="G11" s="361"/>
      <c r="H11" s="361"/>
      <c r="I11" s="361"/>
      <c r="J11" s="362"/>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4"/>
      <c r="E12" s="365"/>
      <c r="F12" s="365"/>
      <c r="G12" s="365"/>
      <c r="H12" s="365"/>
      <c r="I12" s="365"/>
      <c r="J12" s="345"/>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4"/>
      <c r="E13" s="365"/>
      <c r="F13" s="365"/>
      <c r="G13" s="365"/>
      <c r="H13" s="365"/>
      <c r="I13" s="365"/>
      <c r="J13" s="345"/>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44" t="s">
        <v>4654</v>
      </c>
      <c r="E14" s="365"/>
      <c r="F14" s="365"/>
      <c r="G14" s="365"/>
      <c r="H14" s="365"/>
      <c r="I14" s="365"/>
      <c r="J14" s="345"/>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66" t="s">
        <v>4655</v>
      </c>
      <c r="E15" s="367"/>
      <c r="F15" s="367"/>
      <c r="G15" s="367"/>
      <c r="H15" s="367"/>
      <c r="I15" s="367"/>
      <c r="J15" s="368"/>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5.75">
      <c r="A16" s="58"/>
      <c r="B16" s="61" t="str">
        <f ca="1">OFFSET(L!$C$1,MATCH("Declaration"&amp;ADDRESS(ROW(),COLUMN(),4),L!$A:$A,0)-1,SL,,)</f>
        <v>Email – Contact (*):</v>
      </c>
      <c r="C16" s="104"/>
      <c r="D16" s="366" t="s">
        <v>4656</v>
      </c>
      <c r="E16" s="367"/>
      <c r="F16" s="367"/>
      <c r="G16" s="367"/>
      <c r="H16" s="367"/>
      <c r="I16" s="367"/>
      <c r="J16" s="368"/>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66" t="s">
        <v>4657</v>
      </c>
      <c r="E17" s="367"/>
      <c r="F17" s="367"/>
      <c r="G17" s="367"/>
      <c r="H17" s="367"/>
      <c r="I17" s="367"/>
      <c r="J17" s="368"/>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66" t="s">
        <v>4655</v>
      </c>
      <c r="E18" s="367"/>
      <c r="F18" s="367"/>
      <c r="G18" s="367"/>
      <c r="H18" s="367"/>
      <c r="I18" s="367"/>
      <c r="J18" s="368"/>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5">
      <c r="A19" s="58"/>
      <c r="B19" s="61" t="str">
        <f ca="1">OFFSET(L!$C$1,MATCH("Declaration"&amp;ADDRESS(ROW(),COLUMN(),4),L!$A:$A,0)-1,SL,,)</f>
        <v>Title - Authorizer:</v>
      </c>
      <c r="C19" s="104"/>
      <c r="D19" s="366" t="s">
        <v>4658</v>
      </c>
      <c r="E19" s="367"/>
      <c r="F19" s="367"/>
      <c r="G19" s="367"/>
      <c r="H19" s="367"/>
      <c r="I19" s="367"/>
      <c r="J19" s="368"/>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5">
      <c r="A20" s="58"/>
      <c r="B20" s="61" t="str">
        <f ca="1">OFFSET(L!$C$1,MATCH("Declaration"&amp;ADDRESS(ROW(),COLUMN(),4),L!$A:$A,0)-1,SL,,)</f>
        <v>Email - Authorizer (*):</v>
      </c>
      <c r="C20" s="104"/>
      <c r="D20" s="379" t="s">
        <v>4656</v>
      </c>
      <c r="E20" s="380"/>
      <c r="F20" s="380"/>
      <c r="G20" s="380"/>
      <c r="H20" s="380"/>
      <c r="I20" s="380"/>
      <c r="J20" s="381"/>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91" t="s">
        <v>4657</v>
      </c>
      <c r="E21" s="392"/>
      <c r="F21" s="392"/>
      <c r="G21" s="392"/>
      <c r="H21" s="392"/>
      <c r="I21" s="392"/>
      <c r="J21" s="393"/>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94">
        <v>42384</v>
      </c>
      <c r="E22" s="395"/>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69"/>
      <c r="E23" s="369"/>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96" t="str">
        <f ca="1">OFFSET(L!$C$1,MATCH("Declaration"&amp;ADDRESS(ROW(),COLUMN(),4),L!$A:$A,0)-1,SL,,)</f>
        <v>Answer the following questions 1 - 7 based on the declaration scope indicated above</v>
      </c>
      <c r="C24" s="396"/>
      <c r="D24" s="396"/>
      <c r="E24" s="396"/>
      <c r="F24" s="396"/>
      <c r="G24" s="396"/>
      <c r="H24" s="396"/>
      <c r="I24" s="396"/>
      <c r="J24" s="396"/>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59" t="str">
        <f ca="1">OFFSET(L!$C$1,MATCH("Declaration"&amp;ADDRESS(ROW(),COLUMN(),4),L!$A:$A,0)-1,SL,,)</f>
        <v>Answer</v>
      </c>
      <c r="E25" s="359"/>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4" t="s">
        <v>997</v>
      </c>
      <c r="E26" s="345"/>
      <c r="F26" s="15"/>
      <c r="G26" s="348"/>
      <c r="H26" s="349"/>
      <c r="I26" s="349"/>
      <c r="J26" s="350"/>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4" t="s">
        <v>997</v>
      </c>
      <c r="E27" s="345"/>
      <c r="F27" s="15"/>
      <c r="G27" s="348"/>
      <c r="H27" s="349"/>
      <c r="I27" s="349"/>
      <c r="J27" s="350"/>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4" t="s">
        <v>997</v>
      </c>
      <c r="E28" s="345"/>
      <c r="F28" s="15"/>
      <c r="G28" s="348"/>
      <c r="H28" s="349"/>
      <c r="I28" s="349"/>
      <c r="J28" s="350"/>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4" t="s">
        <v>997</v>
      </c>
      <c r="E29" s="345"/>
      <c r="F29" s="15"/>
      <c r="G29" s="348"/>
      <c r="H29" s="349"/>
      <c r="I29" s="349"/>
      <c r="J29" s="350"/>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90" t="str">
        <f ca="1">D25</f>
        <v>Answer</v>
      </c>
      <c r="E31" s="390"/>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4" t="s">
        <v>997</v>
      </c>
      <c r="E32" s="345"/>
      <c r="F32" s="68"/>
      <c r="G32" s="348"/>
      <c r="H32" s="349"/>
      <c r="I32" s="349"/>
      <c r="J32" s="350"/>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4" t="s">
        <v>997</v>
      </c>
      <c r="E33" s="345"/>
      <c r="F33" s="68"/>
      <c r="G33" s="348"/>
      <c r="H33" s="349"/>
      <c r="I33" s="349"/>
      <c r="J33" s="350"/>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4" t="s">
        <v>997</v>
      </c>
      <c r="E34" s="345"/>
      <c r="F34" s="68"/>
      <c r="G34" s="348"/>
      <c r="H34" s="349"/>
      <c r="I34" s="349"/>
      <c r="J34" s="350"/>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4" t="s">
        <v>997</v>
      </c>
      <c r="E35" s="345"/>
      <c r="F35" s="68"/>
      <c r="G35" s="348"/>
      <c r="H35" s="349"/>
      <c r="I35" s="349"/>
      <c r="J35" s="350"/>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90" t="str">
        <f ca="1">D25</f>
        <v>Answer</v>
      </c>
      <c r="E37" s="390"/>
      <c r="F37" s="21"/>
      <c r="G37" s="65" t="str">
        <f ca="1">G25</f>
        <v>Comments</v>
      </c>
      <c r="H37" s="364"/>
      <c r="I37" s="364"/>
      <c r="J37" s="364"/>
      <c r="K37" s="56"/>
      <c r="L37" s="155" t="s">
        <v>2584</v>
      </c>
      <c r="M37" s="149"/>
      <c r="N37" s="149"/>
      <c r="O37" s="150"/>
      <c r="P37" s="66">
        <f ca="1">COUNTIF(D$25:D$35,"No")</f>
        <v>0</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Tantalum  (*)</v>
      </c>
      <c r="C38" s="13"/>
      <c r="D38" s="344" t="s">
        <v>999</v>
      </c>
      <c r="E38" s="345"/>
      <c r="F38" s="68"/>
      <c r="G38" s="348" t="s">
        <v>4659</v>
      </c>
      <c r="H38" s="349"/>
      <c r="I38" s="349"/>
      <c r="J38" s="350"/>
      <c r="K38" s="56"/>
      <c r="L38" s="161"/>
      <c r="M38" s="151"/>
      <c r="N38" s="149"/>
      <c r="O38" s="150"/>
      <c r="P38" s="163" t="str">
        <f>IF(AND(D26="No",D32="No"),"","(*)")</f>
        <v>(*)</v>
      </c>
      <c r="Q38" s="12"/>
      <c r="R38" s="12"/>
      <c r="S38" s="12"/>
      <c r="T38" s="12"/>
      <c r="U38" s="12"/>
      <c r="V38" s="12"/>
      <c r="W38" s="12"/>
      <c r="X38" s="12"/>
      <c r="Y38" s="12"/>
      <c r="Z38" s="12"/>
      <c r="AA38" s="12"/>
      <c r="AB38" s="12"/>
      <c r="AC38" s="12"/>
      <c r="AD38" s="12"/>
      <c r="AE38" s="12"/>
      <c r="AF38" s="12"/>
      <c r="AG38" s="12"/>
      <c r="AH38" s="12"/>
    </row>
    <row r="39" spans="1:34" ht="22.5">
      <c r="A39" s="62"/>
      <c r="B39" s="61" t="str">
        <f ca="1">OFFSET(L!$C$1,MATCH("Declaration"&amp;ADDRESS(ROW(),COLUMN(),4),L!$A:$A,0)-1,SL,,)&amp;P39</f>
        <v>Tin  (*)</v>
      </c>
      <c r="C39" s="13"/>
      <c r="D39" s="344" t="s">
        <v>999</v>
      </c>
      <c r="E39" s="345"/>
      <c r="F39" s="68"/>
      <c r="G39" s="348" t="s">
        <v>4659</v>
      </c>
      <c r="H39" s="349"/>
      <c r="I39" s="349"/>
      <c r="J39" s="350"/>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Gold  (*)</v>
      </c>
      <c r="C40" s="13"/>
      <c r="D40" s="344" t="s">
        <v>999</v>
      </c>
      <c r="E40" s="345"/>
      <c r="F40" s="68"/>
      <c r="G40" s="348"/>
      <c r="H40" s="349"/>
      <c r="I40" s="349"/>
      <c r="J40" s="350"/>
      <c r="K40" s="56"/>
      <c r="L40" s="161"/>
      <c r="M40" s="149"/>
      <c r="N40" s="149"/>
      <c r="O40" s="150"/>
      <c r="P40" s="163" t="str">
        <f>IF(AND(D28="No",D34="No"),"","(*)")</f>
        <v>(*)</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Tungsten  (*)</v>
      </c>
      <c r="C41" s="13"/>
      <c r="D41" s="344" t="s">
        <v>999</v>
      </c>
      <c r="E41" s="345"/>
      <c r="F41" s="68"/>
      <c r="G41" s="348" t="s">
        <v>4659</v>
      </c>
      <c r="H41" s="349"/>
      <c r="I41" s="349"/>
      <c r="J41" s="350"/>
      <c r="K41" s="56"/>
      <c r="L41" s="161"/>
      <c r="M41" s="149"/>
      <c r="N41" s="149"/>
      <c r="O41" s="150"/>
      <c r="P41" s="163" t="str">
        <f>IF(AND(D29="No",D35="No"),"","(*)")</f>
        <v>(*)</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Does 100 percent of the 3TG (necessary to the functionality or production of your products) originate from recycled or scrap sources?  (*)</v>
      </c>
      <c r="C43" s="13"/>
      <c r="D43" s="390" t="str">
        <f ca="1">D25</f>
        <v>Answer</v>
      </c>
      <c r="E43" s="390"/>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Tantalum  (*)</v>
      </c>
      <c r="C44" s="13"/>
      <c r="D44" s="344" t="s">
        <v>998</v>
      </c>
      <c r="E44" s="345"/>
      <c r="F44" s="68"/>
      <c r="G44" s="348" t="s">
        <v>4660</v>
      </c>
      <c r="H44" s="349"/>
      <c r="I44" s="349"/>
      <c r="J44" s="350"/>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4" t="s">
        <v>998</v>
      </c>
      <c r="E45" s="345"/>
      <c r="F45" s="68"/>
      <c r="G45" s="348" t="s">
        <v>4660</v>
      </c>
      <c r="H45" s="349"/>
      <c r="I45" s="349"/>
      <c r="J45" s="350"/>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Gold  (*)</v>
      </c>
      <c r="C46" s="13"/>
      <c r="D46" s="344" t="s">
        <v>998</v>
      </c>
      <c r="E46" s="345"/>
      <c r="F46" s="68"/>
      <c r="G46" s="348" t="s">
        <v>4660</v>
      </c>
      <c r="H46" s="349"/>
      <c r="I46" s="349"/>
      <c r="J46" s="350"/>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Tungsten  (*)</v>
      </c>
      <c r="C47" s="13"/>
      <c r="D47" s="344" t="s">
        <v>998</v>
      </c>
      <c r="E47" s="345"/>
      <c r="F47" s="68"/>
      <c r="G47" s="348" t="s">
        <v>4660</v>
      </c>
      <c r="H47" s="349"/>
      <c r="I47" s="349"/>
      <c r="J47" s="350"/>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5" customHeight="1">
      <c r="A49" s="62"/>
      <c r="B49" s="186" t="str">
        <f ca="1">OFFSET(L!$C$1,MATCH("Declaration"&amp;ADDRESS(ROW(),COLUMN(),4),L!$A:$A,0)-1,SL,,)&amp;Q$37</f>
        <v>5) Have you received data/information for each 3TG from all relevant suppliers? (*)</v>
      </c>
      <c r="C49" s="13"/>
      <c r="D49" s="390" t="str">
        <f ca="1">D25</f>
        <v>Answer</v>
      </c>
      <c r="E49" s="390"/>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Tantalum  (*)</v>
      </c>
      <c r="C50" s="55"/>
      <c r="D50" s="344" t="s">
        <v>1003</v>
      </c>
      <c r="E50" s="345"/>
      <c r="F50" s="68"/>
      <c r="G50" s="348"/>
      <c r="H50" s="349"/>
      <c r="I50" s="349"/>
      <c r="J50" s="350"/>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4" t="s">
        <v>1003</v>
      </c>
      <c r="E51" s="345"/>
      <c r="F51" s="68"/>
      <c r="G51" s="348"/>
      <c r="H51" s="349"/>
      <c r="I51" s="349"/>
      <c r="J51" s="350"/>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Gold  (*)</v>
      </c>
      <c r="C52" s="55"/>
      <c r="D52" s="344" t="s">
        <v>1003</v>
      </c>
      <c r="E52" s="345"/>
      <c r="F52" s="68"/>
      <c r="G52" s="348"/>
      <c r="H52" s="349"/>
      <c r="I52" s="349"/>
      <c r="J52" s="350"/>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Tungsten  (*)</v>
      </c>
      <c r="C53" s="55"/>
      <c r="D53" s="344" t="s">
        <v>1003</v>
      </c>
      <c r="E53" s="345"/>
      <c r="F53" s="68"/>
      <c r="G53" s="348"/>
      <c r="H53" s="349"/>
      <c r="I53" s="349"/>
      <c r="J53" s="350"/>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90" t="str">
        <f ca="1">D25</f>
        <v>Answer</v>
      </c>
      <c r="E55" s="390"/>
      <c r="F55" s="21"/>
      <c r="G55" s="65" t="str">
        <f ca="1">G25</f>
        <v>Comments</v>
      </c>
      <c r="H55" s="353"/>
      <c r="I55" s="353"/>
      <c r="J55" s="353"/>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Tantalum  (*)</v>
      </c>
      <c r="C56" s="13"/>
      <c r="D56" s="344" t="s">
        <v>998</v>
      </c>
      <c r="E56" s="345"/>
      <c r="F56" s="68"/>
      <c r="G56" s="348" t="s">
        <v>4661</v>
      </c>
      <c r="H56" s="349"/>
      <c r="I56" s="349"/>
      <c r="J56" s="350"/>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4" t="s">
        <v>998</v>
      </c>
      <c r="E57" s="345"/>
      <c r="F57" s="68"/>
      <c r="G57" s="348" t="s">
        <v>4661</v>
      </c>
      <c r="H57" s="349"/>
      <c r="I57" s="349"/>
      <c r="J57" s="350"/>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Gold  (*)</v>
      </c>
      <c r="C58" s="13"/>
      <c r="D58" s="344" t="s">
        <v>998</v>
      </c>
      <c r="E58" s="345"/>
      <c r="F58" s="68"/>
      <c r="G58" s="348" t="s">
        <v>4661</v>
      </c>
      <c r="H58" s="349"/>
      <c r="I58" s="349"/>
      <c r="J58" s="350"/>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Tungsten  (*)</v>
      </c>
      <c r="C59" s="13"/>
      <c r="D59" s="344" t="s">
        <v>998</v>
      </c>
      <c r="E59" s="345"/>
      <c r="F59" s="68"/>
      <c r="G59" s="348" t="s">
        <v>4661</v>
      </c>
      <c r="H59" s="349"/>
      <c r="I59" s="349"/>
      <c r="J59" s="350"/>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90" t="str">
        <f ca="1">D25</f>
        <v>Answer</v>
      </c>
      <c r="E61" s="390"/>
      <c r="F61" s="21"/>
      <c r="G61" s="65" t="str">
        <f ca="1">G25</f>
        <v>Comments</v>
      </c>
      <c r="H61" s="353" t="str">
        <f>IF(Q69="(*)","Click here to enter smelter names","")</f>
        <v/>
      </c>
      <c r="I61" s="353"/>
      <c r="J61" s="353"/>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Tantalum  (*)</v>
      </c>
      <c r="C62" s="55"/>
      <c r="D62" s="344" t="s">
        <v>997</v>
      </c>
      <c r="E62" s="345"/>
      <c r="F62" s="69"/>
      <c r="G62" s="348"/>
      <c r="H62" s="349"/>
      <c r="I62" s="349"/>
      <c r="J62" s="350"/>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4" t="s">
        <v>997</v>
      </c>
      <c r="E63" s="345"/>
      <c r="F63" s="69"/>
      <c r="G63" s="348"/>
      <c r="H63" s="349"/>
      <c r="I63" s="349"/>
      <c r="J63" s="350"/>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Gold  (*)</v>
      </c>
      <c r="C64" s="55"/>
      <c r="D64" s="344" t="s">
        <v>997</v>
      </c>
      <c r="E64" s="345"/>
      <c r="F64" s="69"/>
      <c r="G64" s="348"/>
      <c r="H64" s="349"/>
      <c r="I64" s="349"/>
      <c r="J64" s="350"/>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Tungsten  (*)</v>
      </c>
      <c r="C65" s="70"/>
      <c r="D65" s="344" t="s">
        <v>997</v>
      </c>
      <c r="E65" s="345"/>
      <c r="F65" s="71"/>
      <c r="G65" s="348"/>
      <c r="H65" s="349"/>
      <c r="I65" s="349"/>
      <c r="J65" s="350"/>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55" t="str">
        <f ca="1">OFFSET(L!$C$1,MATCH("Declaration"&amp;ADDRESS(ROW(),COLUMN(),4),L!$A:$A,0)-1,SL,,)</f>
        <v>Answer the Following Questions at a Company Level</v>
      </c>
      <c r="C67" s="355"/>
      <c r="D67" s="355"/>
      <c r="E67" s="355"/>
      <c r="F67" s="355"/>
      <c r="G67" s="355"/>
      <c r="H67" s="355"/>
      <c r="I67" s="355"/>
      <c r="J67" s="355"/>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59" t="str">
        <f ca="1">D25</f>
        <v>Answer</v>
      </c>
      <c r="E68" s="359"/>
      <c r="F68" s="74"/>
      <c r="G68" s="359" t="str">
        <f ca="1">G25</f>
        <v>Comments</v>
      </c>
      <c r="H68" s="359" t="e">
        <f>HLOOKUP(SL,LT,$O68,0)</f>
        <v>#NAME?</v>
      </c>
      <c r="I68" s="359"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4" t="s">
        <v>997</v>
      </c>
      <c r="E69" s="345"/>
      <c r="F69" s="78"/>
      <c r="G69" s="348" t="s">
        <v>4665</v>
      </c>
      <c r="H69" s="349"/>
      <c r="I69" s="349"/>
      <c r="J69" s="350"/>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46"/>
      <c r="H70" s="346"/>
      <c r="I70" s="346"/>
      <c r="J70" s="346"/>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35" customHeight="1">
      <c r="A71" s="62"/>
      <c r="B71" s="77" t="str">
        <f ca="1">OFFSET(L!$C$1,MATCH("Declaration"&amp;ADDRESS(ROW(),COLUMN(),4),L!$A:$A,0)-1,SL,,)&amp;$Q$37</f>
        <v>B. Is your conflict minerals sourcing policy publicly available on your website? (Note – If yes, the user shall specify the URL in the comment field.) (*)</v>
      </c>
      <c r="C71" s="78"/>
      <c r="D71" s="344" t="s">
        <v>997</v>
      </c>
      <c r="E71" s="345"/>
      <c r="F71" s="78"/>
      <c r="G71" s="356" t="s">
        <v>4664</v>
      </c>
      <c r="H71" s="357"/>
      <c r="I71" s="357"/>
      <c r="J71" s="358"/>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4" t="s">
        <v>997</v>
      </c>
      <c r="E73" s="345"/>
      <c r="F73" s="78"/>
      <c r="G73" s="348" t="s">
        <v>4663</v>
      </c>
      <c r="H73" s="349"/>
      <c r="I73" s="349"/>
      <c r="J73" s="350"/>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4" t="s">
        <v>997</v>
      </c>
      <c r="E75" s="345"/>
      <c r="F75" s="78"/>
      <c r="G75" s="348" t="s">
        <v>4663</v>
      </c>
      <c r="H75" s="349"/>
      <c r="I75" s="349"/>
      <c r="J75" s="350"/>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Have you implemented due diligence measures for conflict-free sourcing? (*)</v>
      </c>
      <c r="C77" s="78"/>
      <c r="D77" s="344" t="s">
        <v>997</v>
      </c>
      <c r="E77" s="345"/>
      <c r="F77" s="78"/>
      <c r="G77" s="348" t="s">
        <v>4663</v>
      </c>
      <c r="H77" s="349"/>
      <c r="I77" s="349"/>
      <c r="J77" s="350"/>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4" t="s">
        <v>997</v>
      </c>
      <c r="E79" s="345"/>
      <c r="F79" s="78"/>
      <c r="G79" s="348"/>
      <c r="H79" s="349"/>
      <c r="I79" s="349"/>
      <c r="J79" s="350"/>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46"/>
      <c r="H80" s="346"/>
      <c r="I80" s="346"/>
      <c r="J80" s="346"/>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4" t="s">
        <v>997</v>
      </c>
      <c r="E81" s="345"/>
      <c r="F81" s="78"/>
      <c r="G81" s="348"/>
      <c r="H81" s="349"/>
      <c r="I81" s="349"/>
      <c r="J81" s="350"/>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46"/>
      <c r="H82" s="346"/>
      <c r="I82" s="346"/>
      <c r="J82" s="346"/>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35" customHeight="1">
      <c r="A83" s="62"/>
      <c r="B83" s="77" t="str">
        <f ca="1">OFFSET(L!$C$1,MATCH("Declaration"&amp;ADDRESS(ROW(),COLUMN(),4),L!$A:$A,0)-1,SL,,)&amp;$Q$37</f>
        <v>H. Do you review due diligence information received from your suppliers against your company’s expectations? (*)</v>
      </c>
      <c r="C83" s="78"/>
      <c r="D83" s="344" t="s">
        <v>997</v>
      </c>
      <c r="E83" s="345"/>
      <c r="F83" s="78"/>
      <c r="G83" s="348" t="s">
        <v>4662</v>
      </c>
      <c r="H83" s="349"/>
      <c r="I83" s="349"/>
      <c r="J83" s="350"/>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47"/>
      <c r="H84" s="347"/>
      <c r="I84" s="347"/>
      <c r="J84" s="347"/>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4" t="s">
        <v>997</v>
      </c>
      <c r="E85" s="345"/>
      <c r="F85" s="78"/>
      <c r="G85" s="348"/>
      <c r="H85" s="349"/>
      <c r="I85" s="349"/>
      <c r="J85" s="350"/>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4" t="s">
        <v>997</v>
      </c>
      <c r="E87" s="345"/>
      <c r="F87" s="78"/>
      <c r="G87" s="348"/>
      <c r="H87" s="349"/>
      <c r="I87" s="349"/>
      <c r="J87" s="350"/>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54" t="str">
        <f ca="1">IF(OR($D$8="",$I$3=""),"","Click here to check required fields completion")</f>
        <v/>
      </c>
      <c r="C88" s="354"/>
      <c r="D88" s="354"/>
      <c r="E88" s="354"/>
      <c r="F88" s="354"/>
      <c r="G88" s="354"/>
      <c r="H88" s="354"/>
      <c r="I88" s="354"/>
      <c r="J88" s="354"/>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51" t="str">
        <f ca="1">OFFSET(L!$C$1,MATCH("General"&amp;"Cpy",L!$A:$A,0)-1,SL,,)</f>
        <v>© 2015 Conflict-Free Sourcing Initiative. All rights reserved.</v>
      </c>
      <c r="B89" s="352"/>
      <c r="C89" s="352"/>
      <c r="D89" s="352"/>
      <c r="E89" s="352"/>
      <c r="F89" s="352"/>
      <c r="G89" s="352"/>
      <c r="H89" s="352"/>
      <c r="I89" s="352"/>
      <c r="J89" s="352"/>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CalcPr fullCalcOnLoad="1"/>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31:E31"/>
    <mergeCell ref="D25:E25"/>
    <mergeCell ref="D37:E37"/>
    <mergeCell ref="D43:E43"/>
    <mergeCell ref="D49:E49"/>
    <mergeCell ref="D55:E55"/>
    <mergeCell ref="D32:E32"/>
    <mergeCell ref="D46:E46"/>
    <mergeCell ref="D35:E35"/>
    <mergeCell ref="G27:J27"/>
    <mergeCell ref="D21:J21"/>
    <mergeCell ref="D26:E26"/>
    <mergeCell ref="D27:E27"/>
    <mergeCell ref="D15:J15"/>
    <mergeCell ref="D22:E22"/>
    <mergeCell ref="B24:J24"/>
    <mergeCell ref="D17:J17"/>
    <mergeCell ref="G38:J38"/>
    <mergeCell ref="D39:E39"/>
    <mergeCell ref="D16:J16"/>
    <mergeCell ref="D20:J20"/>
    <mergeCell ref="D38:E38"/>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H61:J61"/>
    <mergeCell ref="G56:J56"/>
    <mergeCell ref="D59:E59"/>
    <mergeCell ref="D58:E58"/>
    <mergeCell ref="D57:E57"/>
    <mergeCell ref="G57:J57"/>
    <mergeCell ref="G58:J58"/>
    <mergeCell ref="D56:E56"/>
    <mergeCell ref="D61:E61"/>
    <mergeCell ref="G46:J46"/>
    <mergeCell ref="G41:J41"/>
    <mergeCell ref="D40:E40"/>
    <mergeCell ref="D41:E41"/>
    <mergeCell ref="G44:J44"/>
    <mergeCell ref="D45:E45"/>
    <mergeCell ref="G45:J45"/>
    <mergeCell ref="G40:J40"/>
    <mergeCell ref="D44:E44"/>
    <mergeCell ref="G33:J33"/>
    <mergeCell ref="D34:E34"/>
    <mergeCell ref="D33:E33"/>
    <mergeCell ref="G34:J34"/>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B88:J88"/>
    <mergeCell ref="G87:J87"/>
    <mergeCell ref="D75:E75"/>
    <mergeCell ref="D83:E83"/>
    <mergeCell ref="D79:E79"/>
    <mergeCell ref="D85:E85"/>
    <mergeCell ref="G82:J82"/>
    <mergeCell ref="G81:J81"/>
    <mergeCell ref="G83:J83"/>
    <mergeCell ref="D81:E81"/>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s>
  <phoneticPr fontId="4" type="noConversion"/>
  <conditionalFormatting sqref="D9:G9">
    <cfRule type="expression" dxfId="108" priority="176" stopIfTrue="1">
      <formula>IF($D$9="",TRUE)</formula>
    </cfRule>
  </conditionalFormatting>
  <conditionalFormatting sqref="D8:J8">
    <cfRule type="expression" dxfId="107" priority="79" stopIfTrue="1">
      <formula>IF($D$8="",TRUE)</formula>
    </cfRule>
  </conditionalFormatting>
  <conditionalFormatting sqref="D10:J10">
    <cfRule type="expression" dxfId="106" priority="77" stopIfTrue="1">
      <formula>IF($D$9=$Q$9,TRUE)</formula>
    </cfRule>
    <cfRule type="expression" dxfId="105" priority="78" stopIfTrue="1">
      <formula>IF(AND($D$10="",$D$9=$R$9),TRUE)</formula>
    </cfRule>
  </conditionalFormatting>
  <conditionalFormatting sqref="D15:J15">
    <cfRule type="expression" dxfId="104" priority="71" stopIfTrue="1">
      <formula>IF($D$15="",TRUE)</formula>
    </cfRule>
  </conditionalFormatting>
  <conditionalFormatting sqref="D16:J16">
    <cfRule type="expression" dxfId="103" priority="72" stopIfTrue="1">
      <formula>IF($D$16="",TRUE)</formula>
    </cfRule>
  </conditionalFormatting>
  <conditionalFormatting sqref="D17:J17">
    <cfRule type="expression" dxfId="102" priority="73" stopIfTrue="1">
      <formula>IF($D$17="",TRUE)</formula>
    </cfRule>
  </conditionalFormatting>
  <conditionalFormatting sqref="D18:J18">
    <cfRule type="expression" dxfId="101" priority="74" stopIfTrue="1">
      <formula>IF($D$18="",TRUE)</formula>
    </cfRule>
  </conditionalFormatting>
  <conditionalFormatting sqref="D20:J20">
    <cfRule type="expression" dxfId="100" priority="75" stopIfTrue="1">
      <formula>IF($D$20="",TRUE)</formula>
    </cfRule>
  </conditionalFormatting>
  <conditionalFormatting sqref="D21:J21">
    <cfRule type="expression" dxfId="99" priority="76" stopIfTrue="1">
      <formula>IF($D$21="",TRUE)</formula>
    </cfRule>
  </conditionalFormatting>
  <conditionalFormatting sqref="D22:E22">
    <cfRule type="expression" dxfId="98" priority="70" stopIfTrue="1">
      <formula>IF($D$22="",TRUE)</formula>
    </cfRule>
  </conditionalFormatting>
  <conditionalFormatting sqref="D26:E26">
    <cfRule type="expression" dxfId="97" priority="66" stopIfTrue="1">
      <formula>IF($D$26="",TRUE)</formula>
    </cfRule>
  </conditionalFormatting>
  <conditionalFormatting sqref="D27:E27">
    <cfRule type="expression" dxfId="96" priority="67" stopIfTrue="1">
      <formula>IF($D$27="",TRUE)</formula>
    </cfRule>
  </conditionalFormatting>
  <conditionalFormatting sqref="D28:E28">
    <cfRule type="expression" dxfId="95" priority="68" stopIfTrue="1">
      <formula>IF($D$28="",TRUE)</formula>
    </cfRule>
  </conditionalFormatting>
  <conditionalFormatting sqref="D29:E29">
    <cfRule type="expression" dxfId="94" priority="69" stopIfTrue="1">
      <formula>IF($D$29="",TRUE)</formula>
    </cfRule>
  </conditionalFormatting>
  <conditionalFormatting sqref="D32:E32">
    <cfRule type="expression" dxfId="93" priority="62" stopIfTrue="1">
      <formula>IF($D$26="",TRUE)</formula>
    </cfRule>
  </conditionalFormatting>
  <conditionalFormatting sqref="D33:E33">
    <cfRule type="expression" dxfId="92" priority="63" stopIfTrue="1">
      <formula>IF($D$27="",TRUE)</formula>
    </cfRule>
  </conditionalFormatting>
  <conditionalFormatting sqref="D34:E34">
    <cfRule type="expression" dxfId="91" priority="64" stopIfTrue="1">
      <formula>IF($D$28="",TRUE)</formula>
    </cfRule>
  </conditionalFormatting>
  <conditionalFormatting sqref="D35:E35">
    <cfRule type="expression" dxfId="90" priority="65" stopIfTrue="1">
      <formula>IF($D$29="",TRUE)</formula>
    </cfRule>
  </conditionalFormatting>
  <conditionalFormatting sqref="D38:E38">
    <cfRule type="expression" dxfId="89" priority="54" stopIfTrue="1">
      <formula>$P$38=""</formula>
    </cfRule>
    <cfRule type="expression" dxfId="88" priority="55" stopIfTrue="1">
      <formula>D38=""</formula>
    </cfRule>
  </conditionalFormatting>
  <conditionalFormatting sqref="D39:E39">
    <cfRule type="expression" dxfId="87" priority="56" stopIfTrue="1">
      <formula>$P$39=""</formula>
    </cfRule>
    <cfRule type="expression" dxfId="86" priority="57" stopIfTrue="1">
      <formula>D39=""</formula>
    </cfRule>
  </conditionalFormatting>
  <conditionalFormatting sqref="D40:E40">
    <cfRule type="expression" dxfId="85" priority="58" stopIfTrue="1">
      <formula>$P$40=""</formula>
    </cfRule>
    <cfRule type="expression" dxfId="84" priority="59" stopIfTrue="1">
      <formula>D40=""</formula>
    </cfRule>
  </conditionalFormatting>
  <conditionalFormatting sqref="D41:E41">
    <cfRule type="expression" dxfId="83" priority="60" stopIfTrue="1">
      <formula>$P$41=""</formula>
    </cfRule>
    <cfRule type="expression" dxfId="82" priority="61" stopIfTrue="1">
      <formula>D41=""</formula>
    </cfRule>
  </conditionalFormatting>
  <conditionalFormatting sqref="D44:E44">
    <cfRule type="expression" dxfId="81" priority="46" stopIfTrue="1">
      <formula>$P$38=""</formula>
    </cfRule>
    <cfRule type="expression" dxfId="80" priority="47" stopIfTrue="1">
      <formula>D44=""</formula>
    </cfRule>
  </conditionalFormatting>
  <conditionalFormatting sqref="D45:E45">
    <cfRule type="expression" dxfId="79" priority="48" stopIfTrue="1">
      <formula>$P$39=""</formula>
    </cfRule>
    <cfRule type="expression" dxfId="78" priority="49" stopIfTrue="1">
      <formula>D45=""</formula>
    </cfRule>
  </conditionalFormatting>
  <conditionalFormatting sqref="D46:E46">
    <cfRule type="expression" dxfId="77" priority="50" stopIfTrue="1">
      <formula>$P$40=""</formula>
    </cfRule>
    <cfRule type="expression" dxfId="76" priority="51" stopIfTrue="1">
      <formula>D46=""</formula>
    </cfRule>
  </conditionalFormatting>
  <conditionalFormatting sqref="D47:E47">
    <cfRule type="expression" dxfId="75" priority="52" stopIfTrue="1">
      <formula>$P$41=""</formula>
    </cfRule>
    <cfRule type="expression" dxfId="74" priority="53" stopIfTrue="1">
      <formula>D47=""</formula>
    </cfRule>
  </conditionalFormatting>
  <conditionalFormatting sqref="D50:E50">
    <cfRule type="expression" dxfId="73" priority="38" stopIfTrue="1">
      <formula>$P$38=""</formula>
    </cfRule>
    <cfRule type="expression" dxfId="72" priority="39" stopIfTrue="1">
      <formula>D50=""</formula>
    </cfRule>
  </conditionalFormatting>
  <conditionalFormatting sqref="D51:E51">
    <cfRule type="expression" dxfId="71" priority="40" stopIfTrue="1">
      <formula>$P$39=""</formula>
    </cfRule>
    <cfRule type="expression" dxfId="70" priority="41" stopIfTrue="1">
      <formula>D51=""</formula>
    </cfRule>
  </conditionalFormatting>
  <conditionalFormatting sqref="D52:E52">
    <cfRule type="expression" dxfId="69" priority="42" stopIfTrue="1">
      <formula>$P$40=""</formula>
    </cfRule>
    <cfRule type="expression" dxfId="68" priority="43" stopIfTrue="1">
      <formula>D52=""</formula>
    </cfRule>
  </conditionalFormatting>
  <conditionalFormatting sqref="D53:E53">
    <cfRule type="expression" dxfId="67" priority="44" stopIfTrue="1">
      <formula>$P$41=""</formula>
    </cfRule>
    <cfRule type="expression" dxfId="66" priority="45" stopIfTrue="1">
      <formula>D53=""</formula>
    </cfRule>
  </conditionalFormatting>
  <conditionalFormatting sqref="D56:E56">
    <cfRule type="expression" dxfId="65" priority="30" stopIfTrue="1">
      <formula>$P$38=""</formula>
    </cfRule>
    <cfRule type="expression" dxfId="64" priority="31" stopIfTrue="1">
      <formula>D56=""</formula>
    </cfRule>
  </conditionalFormatting>
  <conditionalFormatting sqref="D57:E57">
    <cfRule type="expression" dxfId="63" priority="32" stopIfTrue="1">
      <formula>$P$39=""</formula>
    </cfRule>
    <cfRule type="expression" dxfId="62" priority="33" stopIfTrue="1">
      <formula>D57=""</formula>
    </cfRule>
  </conditionalFormatting>
  <conditionalFormatting sqref="D58:E58">
    <cfRule type="expression" dxfId="61" priority="34" stopIfTrue="1">
      <formula>$P$40=""</formula>
    </cfRule>
    <cfRule type="expression" dxfId="60" priority="35" stopIfTrue="1">
      <formula>D58=""</formula>
    </cfRule>
  </conditionalFormatting>
  <conditionalFormatting sqref="D59:E59">
    <cfRule type="expression" dxfId="59" priority="36" stopIfTrue="1">
      <formula>$P$41=""</formula>
    </cfRule>
    <cfRule type="expression" dxfId="58" priority="37" stopIfTrue="1">
      <formula>D59=""</formula>
    </cfRule>
  </conditionalFormatting>
  <conditionalFormatting sqref="D62:E62">
    <cfRule type="expression" dxfId="57" priority="22" stopIfTrue="1">
      <formula>$P$38=""</formula>
    </cfRule>
    <cfRule type="expression" dxfId="56" priority="23" stopIfTrue="1">
      <formula>D62=""</formula>
    </cfRule>
  </conditionalFormatting>
  <conditionalFormatting sqref="D63:E63">
    <cfRule type="expression" dxfId="55" priority="24" stopIfTrue="1">
      <formula>$P$39=""</formula>
    </cfRule>
    <cfRule type="expression" dxfId="54" priority="25" stopIfTrue="1">
      <formula>D63=""</formula>
    </cfRule>
  </conditionalFormatting>
  <conditionalFormatting sqref="D64:E64">
    <cfRule type="expression" dxfId="53" priority="26" stopIfTrue="1">
      <formula>$P$40=""</formula>
    </cfRule>
    <cfRule type="expression" dxfId="52" priority="27" stopIfTrue="1">
      <formula>D64=""</formula>
    </cfRule>
  </conditionalFormatting>
  <conditionalFormatting sqref="D65:E65">
    <cfRule type="expression" dxfId="51" priority="28" stopIfTrue="1">
      <formula>$P$41=""</formula>
    </cfRule>
    <cfRule type="expression" dxfId="50" priority="29" stopIfTrue="1">
      <formula>D65=""</formula>
    </cfRule>
  </conditionalFormatting>
  <conditionalFormatting sqref="D69:E69">
    <cfRule type="expression" dxfId="49" priority="20" stopIfTrue="1">
      <formula>AND($D$26="No",$D$27="No",$D$28="No",$D$29="No")</formula>
    </cfRule>
    <cfRule type="expression" dxfId="48" priority="21" stopIfTrue="1">
      <formula>IF(D69="",TRUE)</formula>
    </cfRule>
  </conditionalFormatting>
  <conditionalFormatting sqref="D71:E71">
    <cfRule type="expression" dxfId="47" priority="18" stopIfTrue="1">
      <formula>AND($D$26="No",$D$27="No",$D$28="No",$D$29="No")</formula>
    </cfRule>
    <cfRule type="expression" dxfId="46" priority="19" stopIfTrue="1">
      <formula>IF(D71="",TRUE)</formula>
    </cfRule>
  </conditionalFormatting>
  <conditionalFormatting sqref="D73:E73">
    <cfRule type="expression" dxfId="45" priority="16" stopIfTrue="1">
      <formula>AND($D$26="No",$D$27="No",$D$28="No",$D$29="No")</formula>
    </cfRule>
    <cfRule type="expression" dxfId="44" priority="17" stopIfTrue="1">
      <formula>IF(D73="",TRUE)</formula>
    </cfRule>
  </conditionalFormatting>
  <conditionalFormatting sqref="D75:E75">
    <cfRule type="expression" dxfId="43" priority="14" stopIfTrue="1">
      <formula>AND($D$26="No",$D$27="No",$D$28="No",$D$29="No")</formula>
    </cfRule>
    <cfRule type="expression" dxfId="42" priority="15" stopIfTrue="1">
      <formula>IF(D75="",TRUE)</formula>
    </cfRule>
  </conditionalFormatting>
  <conditionalFormatting sqref="D77:E77">
    <cfRule type="expression" dxfId="41" priority="12" stopIfTrue="1">
      <formula>AND($D$26="No",$D$27="No",$D$28="No",$D$29="No")</formula>
    </cfRule>
    <cfRule type="expression" dxfId="40" priority="13" stopIfTrue="1">
      <formula>IF(D77="",TRUE)</formula>
    </cfRule>
  </conditionalFormatting>
  <conditionalFormatting sqref="D79:E79">
    <cfRule type="expression" dxfId="39" priority="10" stopIfTrue="1">
      <formula>AND($D$26="No",$D$27="No",$D$28="No",$D$29="No")</formula>
    </cfRule>
    <cfRule type="expression" dxfId="38" priority="11" stopIfTrue="1">
      <formula>IF(D79="",TRUE)</formula>
    </cfRule>
  </conditionalFormatting>
  <conditionalFormatting sqref="D81:E81">
    <cfRule type="expression" dxfId="37" priority="8" stopIfTrue="1">
      <formula>AND($D$26="No",$D$27="No",$D$28="No",$D$29="No")</formula>
    </cfRule>
    <cfRule type="expression" dxfId="36" priority="9" stopIfTrue="1">
      <formula>IF(D81="",TRUE)</formula>
    </cfRule>
  </conditionalFormatting>
  <conditionalFormatting sqref="D83:E83">
    <cfRule type="expression" dxfId="35" priority="6" stopIfTrue="1">
      <formula>AND($D$26="No",$D$27="No",$D$28="No",$D$29="No")</formula>
    </cfRule>
    <cfRule type="expression" dxfId="34" priority="7" stopIfTrue="1">
      <formula>IF(D83="",TRUE)</formula>
    </cfRule>
  </conditionalFormatting>
  <conditionalFormatting sqref="D85:E85">
    <cfRule type="expression" dxfId="33" priority="4" stopIfTrue="1">
      <formula>AND($D$26="No",$D$27="No",$D$28="No",$D$29="No")</formula>
    </cfRule>
    <cfRule type="expression" dxfId="32" priority="5" stopIfTrue="1">
      <formula>IF(D85="",TRUE)</formula>
    </cfRule>
  </conditionalFormatting>
  <conditionalFormatting sqref="D87:E87">
    <cfRule type="expression" dxfId="31" priority="2" stopIfTrue="1">
      <formula>AND($D$26="No",$D$27="No",$D$28="No",$D$29="No")</formula>
    </cfRule>
    <cfRule type="expression" dxfId="30" priority="3" stopIfTrue="1">
      <formula>IF(D87="",TRUE)</formula>
    </cfRule>
  </conditionalFormatting>
  <conditionalFormatting sqref="G71:J71">
    <cfRule type="expression" dxfId="29" priority="1" stopIfTrue="1">
      <formula>IF(AND($D$71="Yes",$G$71=""),TRUE)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90" zoomScaleNormal="90" workbookViewId="0">
      <pane ySplit="4" topLeftCell="A5" activePane="bottomLeft" state="frozen"/>
      <selection pane="bottomLeft" activeCell="D307" sqref="D307"/>
    </sheetView>
  </sheetViews>
  <sheetFormatPr defaultColWidth="8.75" defaultRowHeight="12.75"/>
  <cols>
    <col min="1" max="1" width="2.5" style="238" customWidth="1"/>
    <col min="2" max="2" width="13.375" style="238" customWidth="1"/>
    <col min="3" max="4" width="40.5" style="238" customWidth="1"/>
    <col min="5" max="5" width="25.75" style="238" customWidth="1"/>
    <col min="6" max="6" width="14.625" style="238" customWidth="1"/>
    <col min="7" max="7" width="15.625" style="238" customWidth="1"/>
    <col min="8" max="8" width="25.125" style="238" customWidth="1"/>
    <col min="9" max="9" width="24.25" style="238" customWidth="1"/>
    <col min="10" max="10" width="18.375" style="238" customWidth="1"/>
    <col min="11" max="11" width="27.375" style="238" customWidth="1"/>
    <col min="12" max="12" width="20.625" style="238" customWidth="1"/>
    <col min="13" max="13" width="35.125" style="238" customWidth="1"/>
    <col min="14" max="14" width="42.125" style="238" customWidth="1"/>
    <col min="15" max="15" width="32.125" style="238" customWidth="1"/>
    <col min="16" max="16" width="22.875" style="238" customWidth="1"/>
    <col min="17" max="17" width="43.5" style="238" customWidth="1"/>
    <col min="18" max="18" width="8.75" style="149"/>
    <col min="19" max="19" width="6.125" style="149" hidden="1" customWidth="1"/>
    <col min="20" max="20" width="8.625" style="149" hidden="1" customWidth="1"/>
    <col min="21" max="21" width="8.75" style="149" hidden="1" customWidth="1"/>
    <col min="22" max="23" width="4.375" style="149" hidden="1" customWidth="1"/>
    <col min="24" max="31" width="4.375" style="238" customWidth="1"/>
    <col min="32" max="16384" width="8.75" style="238"/>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9"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9"/>
      <c r="D2" s="399"/>
      <c r="E2" s="120"/>
      <c r="F2" s="120"/>
      <c r="G2" s="120"/>
      <c r="H2" s="120"/>
      <c r="I2" s="121"/>
      <c r="J2" s="397" t="str">
        <f ca="1">OFFSET(L!$C$1,MATCH("Smelter List"&amp;ADDRESS(ROW(),COLUMN(),4),L!$A:$A,0)-1,SL,,)</f>
        <v>Link to "CFSP Compliant Smelter List"</v>
      </c>
      <c r="K2" s="398"/>
      <c r="L2" s="398"/>
      <c r="M2" s="398"/>
      <c r="N2" s="398"/>
      <c r="O2" s="398"/>
      <c r="P2" s="178"/>
      <c r="Q2" s="167"/>
      <c r="R2" s="278"/>
      <c r="S2" s="278"/>
      <c r="T2" s="279"/>
      <c r="U2" s="278"/>
      <c r="V2" s="278"/>
      <c r="W2" s="278"/>
    </row>
    <row r="3" spans="1:23" s="22" customFormat="1" ht="102" customHeight="1">
      <c r="A3" s="282"/>
      <c r="B3" s="400"/>
      <c r="C3" s="400"/>
      <c r="D3" s="400"/>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349999999999994"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2429</v>
      </c>
      <c r="C5" s="273" t="s">
        <v>2812</v>
      </c>
      <c r="D5" s="166" t="str">
        <f ca="1">IF(ISERROR($S5),"",OFFSET('Smelter Reference List'!$C$4,$S5-4,0)&amp;"")</f>
        <v>Advanced Chemical Company</v>
      </c>
      <c r="E5" s="166" t="str">
        <f ca="1">IF(ISERROR($S5),"",OFFSET('Smelter Reference List'!$D$4,$S5-4,0)&amp;"")</f>
        <v>UNITED STATES</v>
      </c>
      <c r="F5" s="166" t="str">
        <f ca="1">IF(ISERROR($S5),"",OFFSET('Smelter Reference List'!$E$4,$S5-4,0))</f>
        <v>CID000015</v>
      </c>
      <c r="G5" s="166" t="str">
        <f ca="1">IF(C5=$U$4,"Enter smelter details", IF(ISERROR($S5),"",OFFSET('Smelter Reference List'!$F$4,$S5-4,0)))</f>
        <v>CFSI</v>
      </c>
      <c r="H5" s="290">
        <f ca="1">IF(ISERROR($S5),"",OFFSET('Smelter Reference List'!$G$4,$S5-4,0))</f>
        <v>0</v>
      </c>
      <c r="I5" s="291" t="str">
        <f ca="1">IF(ISERROR($S5),"",OFFSET('Smelter Reference List'!$H$4,$S5-4,0))</f>
        <v>Warwick</v>
      </c>
      <c r="J5" s="291" t="str">
        <f ca="1">IF(ISERROR($S5),"",OFFSET('Smelter Reference List'!$I$4,$S5-4,0))</f>
        <v>Rhode Island</v>
      </c>
      <c r="K5" s="292"/>
      <c r="L5" s="292"/>
      <c r="M5" s="292"/>
      <c r="N5" s="292"/>
      <c r="O5" s="292"/>
      <c r="P5" s="292"/>
      <c r="Q5" s="293"/>
      <c r="R5" s="274"/>
      <c r="S5" s="275">
        <f>IF(OR(C5="",C5=T$4),NA(),MATCH($B5&amp;$C5,'Smelter Reference List'!$J:$J,0))</f>
        <v>6</v>
      </c>
      <c r="T5" s="276"/>
      <c r="U5" s="276"/>
      <c r="V5" s="276"/>
      <c r="W5" s="276"/>
    </row>
    <row r="6" spans="1:23" s="267" customFormat="1" ht="20.25">
      <c r="A6" s="265"/>
      <c r="B6" s="273" t="s">
        <v>2429</v>
      </c>
      <c r="C6" s="273" t="s">
        <v>4376</v>
      </c>
      <c r="D6" s="166" t="str">
        <f ca="1">IF(ISERROR($S6),"",OFFSET('Smelter Reference List'!$C$4,$S6-4,0)&amp;"")</f>
        <v>Aida Chemical Industries Co., Ltd.</v>
      </c>
      <c r="E6" s="166" t="str">
        <f ca="1">IF(ISERROR($S6),"",OFFSET('Smelter Reference List'!$D$4,$S6-4,0)&amp;"")</f>
        <v>JAPAN</v>
      </c>
      <c r="F6" s="166" t="str">
        <f ca="1">IF(ISERROR($S6),"",OFFSET('Smelter Reference List'!$E$4,$S6-4,0))</f>
        <v>CID000019</v>
      </c>
      <c r="G6" s="166" t="str">
        <f ca="1">IF(C6=$U$4,"Enter smelter details", IF(ISERROR($S6),"",OFFSET('Smelter Reference List'!$F$4,$S6-4,0)))</f>
        <v>CFSI</v>
      </c>
      <c r="H6" s="290">
        <f ca="1">IF(ISERROR($S6),"",OFFSET('Smelter Reference List'!$G$4,$S6-4,0))</f>
        <v>0</v>
      </c>
      <c r="I6" s="291" t="str">
        <f ca="1">IF(ISERROR($S6),"",OFFSET('Smelter Reference List'!$H$4,$S6-4,0))</f>
        <v>Fuchu</v>
      </c>
      <c r="J6" s="291" t="str">
        <f ca="1">IF(ISERROR($S6),"",OFFSET('Smelter Reference List'!$I$4,$S6-4,0))</f>
        <v>Tokyo</v>
      </c>
      <c r="K6" s="288"/>
      <c r="L6" s="288"/>
      <c r="M6" s="288"/>
      <c r="N6" s="288"/>
      <c r="O6" s="288"/>
      <c r="P6" s="288"/>
      <c r="Q6" s="289"/>
      <c r="R6" s="274"/>
      <c r="S6" s="275">
        <f>IF(OR(C6="",C6=T$4),NA(),MATCH($B6&amp;$C6,'Smelter Reference List'!$J:$J,0))</f>
        <v>9</v>
      </c>
      <c r="T6" s="276"/>
      <c r="U6" s="276"/>
      <c r="V6" s="276"/>
      <c r="W6" s="276"/>
    </row>
    <row r="7" spans="1:23" s="267" customFormat="1" ht="20.25">
      <c r="A7" s="265"/>
      <c r="B7" s="273" t="s">
        <v>2429</v>
      </c>
      <c r="C7" s="273" t="s">
        <v>2815</v>
      </c>
      <c r="D7" s="166" t="str">
        <f ca="1">IF(ISERROR($S7),"",OFFSET('Smelter Reference List'!$C$4,$S7-4,0)&amp;"")</f>
        <v>Aktyubinsk Copper Company TOO</v>
      </c>
      <c r="E7" s="166" t="str">
        <f ca="1">IF(ISERROR($S7),"",OFFSET('Smelter Reference List'!$D$4,$S7-4,0)&amp;"")</f>
        <v>KAZAKHSTAN</v>
      </c>
      <c r="F7" s="166" t="str">
        <f ca="1">IF(ISERROR($S7),"",OFFSET('Smelter Reference List'!$E$4,$S7-4,0))</f>
        <v>CID000028</v>
      </c>
      <c r="G7" s="166" t="str">
        <f ca="1">IF(C7=$U$4,"Enter smelter details", IF(ISERROR($S7),"",OFFSET('Smelter Reference List'!$F$4,$S7-4,0)))</f>
        <v>CFSI</v>
      </c>
      <c r="H7" s="290">
        <f ca="1">IF(ISERROR($S7),"",OFFSET('Smelter Reference List'!$G$4,$S7-4,0))</f>
        <v>0</v>
      </c>
      <c r="I7" s="291" t="str">
        <f ca="1">IF(ISERROR($S7),"",OFFSET('Smelter Reference List'!$H$4,$S7-4,0))</f>
        <v>Aktyubinsk</v>
      </c>
      <c r="J7" s="291" t="str">
        <f ca="1">IF(ISERROR($S7),"",OFFSET('Smelter Reference List'!$I$4,$S7-4,0))</f>
        <v>Aktobe</v>
      </c>
      <c r="K7" s="288"/>
      <c r="L7" s="288"/>
      <c r="M7" s="288"/>
      <c r="N7" s="288"/>
      <c r="O7" s="288"/>
      <c r="P7" s="288"/>
      <c r="Q7" s="289"/>
      <c r="R7" s="274"/>
      <c r="S7" s="275">
        <f>IF(OR(C7="",C7=T$4),NA(),MATCH($B7&amp;$C7,'Smelter Reference List'!$J:$J,0))</f>
        <v>10</v>
      </c>
      <c r="T7" s="276"/>
      <c r="U7" s="276"/>
      <c r="V7" s="276"/>
      <c r="W7" s="276"/>
    </row>
    <row r="8" spans="1:23" s="267" customFormat="1" ht="20.25">
      <c r="A8" s="265"/>
      <c r="B8" s="273" t="s">
        <v>2429</v>
      </c>
      <c r="C8" s="273" t="s">
        <v>3555</v>
      </c>
      <c r="D8" s="166" t="str">
        <f ca="1">IF(ISERROR($S8),"",OFFSET('Smelter Reference List'!$C$4,$S8-4,0)&amp;"")</f>
        <v>Al Etihad Gold Refinery DMCC</v>
      </c>
      <c r="E8" s="166" t="str">
        <f ca="1">IF(ISERROR($S8),"",OFFSET('Smelter Reference List'!$D$4,$S8-4,0)&amp;"")</f>
        <v>UNITED ARAB EMIRATES</v>
      </c>
      <c r="F8" s="166" t="str">
        <f ca="1">IF(ISERROR($S8),"",OFFSET('Smelter Reference List'!$E$4,$S8-4,0))</f>
        <v>CID002560</v>
      </c>
      <c r="G8" s="166" t="str">
        <f ca="1">IF(C8=$U$4,"Enter smelter details", IF(ISERROR($S8),"",OFFSET('Smelter Reference List'!$F$4,$S8-4,0)))</f>
        <v>CFSI</v>
      </c>
      <c r="H8" s="290">
        <f ca="1">IF(ISERROR($S8),"",OFFSET('Smelter Reference List'!$G$4,$S8-4,0))</f>
        <v>0</v>
      </c>
      <c r="I8" s="291" t="str">
        <f ca="1">IF(ISERROR($S8),"",OFFSET('Smelter Reference List'!$H$4,$S8-4,0))</f>
        <v>Dubai</v>
      </c>
      <c r="J8" s="291" t="str">
        <f ca="1">IF(ISERROR($S8),"",OFFSET('Smelter Reference List'!$I$4,$S8-4,0))</f>
        <v>Dubai</v>
      </c>
      <c r="K8" s="288"/>
      <c r="L8" s="288"/>
      <c r="M8" s="288"/>
      <c r="N8" s="288"/>
      <c r="O8" s="288"/>
      <c r="P8" s="288"/>
      <c r="Q8" s="289"/>
      <c r="R8" s="274"/>
      <c r="S8" s="275">
        <f>IF(OR(C8="",C8=T$4),NA(),MATCH($B8&amp;$C8,'Smelter Reference List'!$J:$J,0))</f>
        <v>11</v>
      </c>
      <c r="T8" s="276"/>
      <c r="U8" s="276"/>
      <c r="V8" s="276"/>
      <c r="W8" s="276"/>
    </row>
    <row r="9" spans="1:23" s="267" customFormat="1" ht="20.25">
      <c r="A9" s="265"/>
      <c r="B9" s="273" t="s">
        <v>2429</v>
      </c>
      <c r="C9" s="273" t="s">
        <v>84</v>
      </c>
      <c r="D9" s="166" t="str">
        <f ca="1">IF(ISERROR($S9),"",OFFSET('Smelter Reference List'!$C$4,$S9-4,0)&amp;"")</f>
        <v>Allgemeine Gold-und Silberscheideanstalt A.G.</v>
      </c>
      <c r="E9" s="166" t="str">
        <f ca="1">IF(ISERROR($S9),"",OFFSET('Smelter Reference List'!$D$4,$S9-4,0)&amp;"")</f>
        <v>GERMANY</v>
      </c>
      <c r="F9" s="166" t="str">
        <f ca="1">IF(ISERROR($S9),"",OFFSET('Smelter Reference List'!$E$4,$S9-4,0))</f>
        <v>CID000035</v>
      </c>
      <c r="G9" s="166" t="str">
        <f ca="1">IF(C9=$U$4,"Enter smelter details", IF(ISERROR($S9),"",OFFSET('Smelter Reference List'!$F$4,$S9-4,0)))</f>
        <v>CFSI</v>
      </c>
      <c r="H9" s="290">
        <f ca="1">IF(ISERROR($S9),"",OFFSET('Smelter Reference List'!$G$4,$S9-4,0))</f>
        <v>0</v>
      </c>
      <c r="I9" s="291" t="str">
        <f ca="1">IF(ISERROR($S9),"",OFFSET('Smelter Reference List'!$H$4,$S9-4,0))</f>
        <v>Pforzheim</v>
      </c>
      <c r="J9" s="291" t="str">
        <f ca="1">IF(ISERROR($S9),"",OFFSET('Smelter Reference List'!$I$4,$S9-4,0))</f>
        <v>Baden-Württemberg</v>
      </c>
      <c r="K9" s="288"/>
      <c r="L9" s="288"/>
      <c r="M9" s="288"/>
      <c r="N9" s="288"/>
      <c r="O9" s="288"/>
      <c r="P9" s="288"/>
      <c r="Q9" s="289"/>
      <c r="R9" s="274"/>
      <c r="S9" s="275">
        <f>IF(OR(C9="",C9=T$4),NA(),MATCH($B9&amp;$C9,'Smelter Reference List'!$J:$J,0))</f>
        <v>12</v>
      </c>
      <c r="T9" s="276"/>
      <c r="U9" s="276"/>
      <c r="V9" s="276"/>
      <c r="W9" s="276"/>
    </row>
    <row r="10" spans="1:23" s="267" customFormat="1" ht="20.25">
      <c r="A10" s="265"/>
      <c r="B10" s="273" t="s">
        <v>2429</v>
      </c>
      <c r="C10" s="273" t="s">
        <v>1272</v>
      </c>
      <c r="D10" s="166" t="str">
        <f ca="1">IF(ISERROR($S10),"",OFFSET('Smelter Reference List'!$C$4,$S10-4,0)&amp;"")</f>
        <v>Almalyk Mining and Metallurgical Complex (AMMC)</v>
      </c>
      <c r="E10" s="166" t="str">
        <f ca="1">IF(ISERROR($S10),"",OFFSET('Smelter Reference List'!$D$4,$S10-4,0)&amp;"")</f>
        <v>UZBEKISTAN</v>
      </c>
      <c r="F10" s="166" t="str">
        <f ca="1">IF(ISERROR($S10),"",OFFSET('Smelter Reference List'!$E$4,$S10-4,0))</f>
        <v>CID000041</v>
      </c>
      <c r="G10" s="166" t="str">
        <f ca="1">IF(C10=$U$4,"Enter smelter details", IF(ISERROR($S10),"",OFFSET('Smelter Reference List'!$F$4,$S10-4,0)))</f>
        <v>CFSI</v>
      </c>
      <c r="H10" s="290">
        <f ca="1">IF(ISERROR($S10),"",OFFSET('Smelter Reference List'!$G$4,$S10-4,0))</f>
        <v>0</v>
      </c>
      <c r="I10" s="291" t="str">
        <f ca="1">IF(ISERROR($S10),"",OFFSET('Smelter Reference List'!$H$4,$S10-4,0))</f>
        <v>Almalyk</v>
      </c>
      <c r="J10" s="291" t="str">
        <f ca="1">IF(ISERROR($S10),"",OFFSET('Smelter Reference List'!$I$4,$S10-4,0))</f>
        <v>Tashkent Province</v>
      </c>
      <c r="K10" s="288"/>
      <c r="L10" s="288"/>
      <c r="M10" s="288"/>
      <c r="N10" s="288"/>
      <c r="O10" s="288"/>
      <c r="P10" s="288"/>
      <c r="Q10" s="289"/>
      <c r="R10" s="274"/>
      <c r="S10" s="275">
        <f>IF(OR(C10="",C10=T$4),NA(),MATCH($B10&amp;$C10,'Smelter Reference List'!$J:$J,0))</f>
        <v>13</v>
      </c>
      <c r="T10" s="276"/>
      <c r="U10" s="276"/>
      <c r="V10" s="276"/>
      <c r="W10" s="276"/>
    </row>
    <row r="11" spans="1:23" s="267" customFormat="1" ht="20.25">
      <c r="A11" s="265"/>
      <c r="B11" s="273" t="s">
        <v>2429</v>
      </c>
      <c r="C11" s="273" t="s">
        <v>3328</v>
      </c>
      <c r="D11" s="166" t="str">
        <f ca="1">IF(ISERROR($S11),"",OFFSET('Smelter Reference List'!$C$4,$S11-4,0)&amp;"")</f>
        <v>AngloGold Ashanti Córrego do Sítio Mineração</v>
      </c>
      <c r="E11" s="166" t="str">
        <f ca="1">IF(ISERROR($S11),"",OFFSET('Smelter Reference List'!$D$4,$S11-4,0)&amp;"")</f>
        <v>BRAZIL</v>
      </c>
      <c r="F11" s="166" t="str">
        <f ca="1">IF(ISERROR($S11),"",OFFSET('Smelter Reference List'!$E$4,$S11-4,0))</f>
        <v>CID000058</v>
      </c>
      <c r="G11" s="166" t="str">
        <f ca="1">IF(C11=$U$4,"Enter smelter details", IF(ISERROR($S11),"",OFFSET('Smelter Reference List'!$F$4,$S11-4,0)))</f>
        <v>CFSI</v>
      </c>
      <c r="H11" s="290">
        <f ca="1">IF(ISERROR($S11),"",OFFSET('Smelter Reference List'!$G$4,$S11-4,0))</f>
        <v>0</v>
      </c>
      <c r="I11" s="291" t="str">
        <f ca="1">IF(ISERROR($S11),"",OFFSET('Smelter Reference List'!$H$4,$S11-4,0))</f>
        <v>Nova Lima</v>
      </c>
      <c r="J11" s="291" t="str">
        <f ca="1">IF(ISERROR($S11),"",OFFSET('Smelter Reference List'!$I$4,$S11-4,0))</f>
        <v>Minas Gerais</v>
      </c>
      <c r="K11" s="288"/>
      <c r="L11" s="288"/>
      <c r="M11" s="288"/>
      <c r="N11" s="288"/>
      <c r="O11" s="288"/>
      <c r="P11" s="288"/>
      <c r="Q11" s="289"/>
      <c r="R11" s="274"/>
      <c r="S11" s="275">
        <f>IF(OR(C11="",C11=T$4),NA(),MATCH($B11&amp;$C11,'Smelter Reference List'!$J:$J,0))</f>
        <v>15</v>
      </c>
      <c r="T11" s="276"/>
      <c r="U11" s="276"/>
      <c r="V11" s="276"/>
      <c r="W11" s="276"/>
    </row>
    <row r="12" spans="1:23" s="267" customFormat="1" ht="20.25">
      <c r="A12" s="265"/>
      <c r="B12" s="273" t="s">
        <v>2429</v>
      </c>
      <c r="C12" s="273" t="s">
        <v>2555</v>
      </c>
      <c r="D12" s="166" t="str">
        <f ca="1">IF(ISERROR($S12),"",OFFSET('Smelter Reference List'!$C$4,$S12-4,0)&amp;"")</f>
        <v>Argor-Heraeus SA</v>
      </c>
      <c r="E12" s="166" t="str">
        <f ca="1">IF(ISERROR($S12),"",OFFSET('Smelter Reference List'!$D$4,$S12-4,0)&amp;"")</f>
        <v>SWITZERLAND</v>
      </c>
      <c r="F12" s="166" t="str">
        <f ca="1">IF(ISERROR($S12),"",OFFSET('Smelter Reference List'!$E$4,$S12-4,0))</f>
        <v>CID000077</v>
      </c>
      <c r="G12" s="166" t="str">
        <f ca="1">IF(C12=$U$4,"Enter smelter details", IF(ISERROR($S12),"",OFFSET('Smelter Reference List'!$F$4,$S12-4,0)))</f>
        <v>CFSI</v>
      </c>
      <c r="H12" s="290">
        <f ca="1">IF(ISERROR($S12),"",OFFSET('Smelter Reference List'!$G$4,$S12-4,0))</f>
        <v>0</v>
      </c>
      <c r="I12" s="291" t="str">
        <f ca="1">IF(ISERROR($S12),"",OFFSET('Smelter Reference List'!$H$4,$S12-4,0))</f>
        <v>Mendrisio</v>
      </c>
      <c r="J12" s="291" t="str">
        <f ca="1">IF(ISERROR($S12),"",OFFSET('Smelter Reference List'!$I$4,$S12-4,0))</f>
        <v>Ticino</v>
      </c>
      <c r="K12" s="288"/>
      <c r="L12" s="288"/>
      <c r="M12" s="288"/>
      <c r="N12" s="288"/>
      <c r="O12" s="288"/>
      <c r="P12" s="288"/>
      <c r="Q12" s="289"/>
      <c r="R12" s="274"/>
      <c r="S12" s="275">
        <f>IF(OR(C12="",C12=T$4),NA(),MATCH($B12&amp;$C12,'Smelter Reference List'!$J:$J,0))</f>
        <v>18</v>
      </c>
      <c r="T12" s="276"/>
      <c r="U12" s="276"/>
      <c r="V12" s="276"/>
      <c r="W12" s="276"/>
    </row>
    <row r="13" spans="1:23" s="267" customFormat="1" ht="20.25">
      <c r="A13" s="265"/>
      <c r="B13" s="273" t="s">
        <v>2429</v>
      </c>
      <c r="C13" s="273" t="s">
        <v>1570</v>
      </c>
      <c r="D13" s="166" t="str">
        <f ca="1">IF(ISERROR($S13),"",OFFSET('Smelter Reference List'!$C$4,$S13-4,0)&amp;"")</f>
        <v>Asahi Pretec Corporation</v>
      </c>
      <c r="E13" s="166" t="str">
        <f ca="1">IF(ISERROR($S13),"",OFFSET('Smelter Reference List'!$D$4,$S13-4,0)&amp;"")</f>
        <v>JAPAN</v>
      </c>
      <c r="F13" s="166" t="str">
        <f ca="1">IF(ISERROR($S13),"",OFFSET('Smelter Reference List'!$E$4,$S13-4,0))</f>
        <v>CID000082</v>
      </c>
      <c r="G13" s="166" t="str">
        <f ca="1">IF(C13=$U$4,"Enter smelter details", IF(ISERROR($S13),"",OFFSET('Smelter Reference List'!$F$4,$S13-4,0)))</f>
        <v>CFSI</v>
      </c>
      <c r="H13" s="290">
        <f ca="1">IF(ISERROR($S13),"",OFFSET('Smelter Reference List'!$G$4,$S13-4,0))</f>
        <v>0</v>
      </c>
      <c r="I13" s="291" t="str">
        <f ca="1">IF(ISERROR($S13),"",OFFSET('Smelter Reference List'!$H$4,$S13-4,0))</f>
        <v>Kobe</v>
      </c>
      <c r="J13" s="291" t="str">
        <f ca="1">IF(ISERROR($S13),"",OFFSET('Smelter Reference List'!$I$4,$S13-4,0))</f>
        <v>Hyogo</v>
      </c>
      <c r="K13" s="288"/>
      <c r="L13" s="288"/>
      <c r="M13" s="288"/>
      <c r="N13" s="288"/>
      <c r="O13" s="288"/>
      <c r="P13" s="288"/>
      <c r="Q13" s="289"/>
      <c r="R13" s="274"/>
      <c r="S13" s="275">
        <f>IF(OR(C13="",C13=T$4),NA(),MATCH($B13&amp;$C13,'Smelter Reference List'!$J:$J,0))</f>
        <v>19</v>
      </c>
      <c r="T13" s="276"/>
      <c r="U13" s="276"/>
      <c r="V13" s="276"/>
      <c r="W13" s="276"/>
    </row>
    <row r="14" spans="1:23" s="267" customFormat="1" ht="20.25">
      <c r="A14" s="265"/>
      <c r="B14" s="273" t="s">
        <v>2429</v>
      </c>
      <c r="C14" s="273" t="s">
        <v>4500</v>
      </c>
      <c r="D14" s="166" t="str">
        <f ca="1">IF(ISERROR($S14),"",OFFSET('Smelter Reference List'!$C$4,$S14-4,0)&amp;"")</f>
        <v>Asahi Refining Canada Limited</v>
      </c>
      <c r="E14" s="166" t="str">
        <f ca="1">IF(ISERROR($S14),"",OFFSET('Smelter Reference List'!$D$4,$S14-4,0)&amp;"")</f>
        <v>CANADA</v>
      </c>
      <c r="F14" s="166" t="str">
        <f ca="1">IF(ISERROR($S14),"",OFFSET('Smelter Reference List'!$E$4,$S14-4,0))</f>
        <v>CID000924</v>
      </c>
      <c r="G14" s="166" t="str">
        <f ca="1">IF(C14=$U$4,"Enter smelter details", IF(ISERROR($S14),"",OFFSET('Smelter Reference List'!$F$4,$S14-4,0)))</f>
        <v>CFSI</v>
      </c>
      <c r="H14" s="290">
        <f ca="1">IF(ISERROR($S14),"",OFFSET('Smelter Reference List'!$G$4,$S14-4,0))</f>
        <v>0</v>
      </c>
      <c r="I14" s="291" t="str">
        <f ca="1">IF(ISERROR($S14),"",OFFSET('Smelter Reference List'!$H$4,$S14-4,0))</f>
        <v>Brampton</v>
      </c>
      <c r="J14" s="291" t="str">
        <f ca="1">IF(ISERROR($S14),"",OFFSET('Smelter Reference List'!$I$4,$S14-4,0))</f>
        <v>Ontario</v>
      </c>
      <c r="K14" s="288"/>
      <c r="L14" s="288"/>
      <c r="M14" s="288"/>
      <c r="N14" s="288"/>
      <c r="O14" s="288"/>
      <c r="P14" s="288"/>
      <c r="Q14" s="289"/>
      <c r="R14" s="274"/>
      <c r="S14" s="275">
        <f>IF(OR(C14="",C14=T$4),NA(),MATCH($B14&amp;$C14,'Smelter Reference List'!$J:$J,0))</f>
        <v>20</v>
      </c>
      <c r="T14" s="276"/>
      <c r="U14" s="276"/>
      <c r="V14" s="276"/>
      <c r="W14" s="276"/>
    </row>
    <row r="15" spans="1:23" s="267" customFormat="1" ht="20.25">
      <c r="A15" s="265"/>
      <c r="B15" s="273" t="s">
        <v>2429</v>
      </c>
      <c r="C15" s="273" t="s">
        <v>4501</v>
      </c>
      <c r="D15" s="166" t="str">
        <f ca="1">IF(ISERROR($S15),"",OFFSET('Smelter Reference List'!$C$4,$S15-4,0)&amp;"")</f>
        <v>Asahi Refining USA Inc.</v>
      </c>
      <c r="E15" s="166" t="str">
        <f ca="1">IF(ISERROR($S15),"",OFFSET('Smelter Reference List'!$D$4,$S15-4,0)&amp;"")</f>
        <v>UNITED STATES</v>
      </c>
      <c r="F15" s="166" t="str">
        <f ca="1">IF(ISERROR($S15),"",OFFSET('Smelter Reference List'!$E$4,$S15-4,0))</f>
        <v>CID000920</v>
      </c>
      <c r="G15" s="166" t="str">
        <f ca="1">IF(C15=$U$4,"Enter smelter details", IF(ISERROR($S15),"",OFFSET('Smelter Reference List'!$F$4,$S15-4,0)))</f>
        <v>CFSI</v>
      </c>
      <c r="H15" s="290">
        <f ca="1">IF(ISERROR($S15),"",OFFSET('Smelter Reference List'!$G$4,$S15-4,0))</f>
        <v>0</v>
      </c>
      <c r="I15" s="291" t="str">
        <f ca="1">IF(ISERROR($S15),"",OFFSET('Smelter Reference List'!$H$4,$S15-4,0))</f>
        <v>Salt Lake City</v>
      </c>
      <c r="J15" s="291" t="str">
        <f ca="1">IF(ISERROR($S15),"",OFFSET('Smelter Reference List'!$I$4,$S15-4,0))</f>
        <v>Utah</v>
      </c>
      <c r="K15" s="288"/>
      <c r="L15" s="288"/>
      <c r="M15" s="288"/>
      <c r="N15" s="288"/>
      <c r="O15" s="288"/>
      <c r="P15" s="288"/>
      <c r="Q15" s="289"/>
      <c r="R15" s="274"/>
      <c r="S15" s="275">
        <f>IF(OR(C15="",C15=T$4),NA(),MATCH($B15&amp;$C15,'Smelter Reference List'!$J:$J,0))</f>
        <v>21</v>
      </c>
      <c r="T15" s="276"/>
      <c r="U15" s="276"/>
      <c r="V15" s="276"/>
      <c r="W15" s="276"/>
    </row>
    <row r="16" spans="1:23" s="267" customFormat="1" ht="20.25">
      <c r="A16" s="265"/>
      <c r="B16" s="273" t="s">
        <v>2429</v>
      </c>
      <c r="C16" s="273" t="s">
        <v>4377</v>
      </c>
      <c r="D16" s="166" t="str">
        <f ca="1">IF(ISERROR($S16),"",OFFSET('Smelter Reference List'!$C$4,$S16-4,0)&amp;"")</f>
        <v>Asaka Riken Co., Ltd.</v>
      </c>
      <c r="E16" s="166" t="str">
        <f ca="1">IF(ISERROR($S16),"",OFFSET('Smelter Reference List'!$D$4,$S16-4,0)&amp;"")</f>
        <v>JAPAN</v>
      </c>
      <c r="F16" s="166" t="str">
        <f ca="1">IF(ISERROR($S16),"",OFFSET('Smelter Reference List'!$E$4,$S16-4,0))</f>
        <v>CID000090</v>
      </c>
      <c r="G16" s="166" t="str">
        <f ca="1">IF(C16=$U$4,"Enter smelter details", IF(ISERROR($S16),"",OFFSET('Smelter Reference List'!$F$4,$S16-4,0)))</f>
        <v>CFSI</v>
      </c>
      <c r="H16" s="290">
        <f ca="1">IF(ISERROR($S16),"",OFFSET('Smelter Reference List'!$G$4,$S16-4,0))</f>
        <v>0</v>
      </c>
      <c r="I16" s="291" t="str">
        <f ca="1">IF(ISERROR($S16),"",OFFSET('Smelter Reference List'!$H$4,$S16-4,0))</f>
        <v>Tamura</v>
      </c>
      <c r="J16" s="291" t="str">
        <f ca="1">IF(ISERROR($S16),"",OFFSET('Smelter Reference List'!$I$4,$S16-4,0))</f>
        <v>Fukushima</v>
      </c>
      <c r="K16" s="288"/>
      <c r="L16" s="288"/>
      <c r="M16" s="288"/>
      <c r="N16" s="288"/>
      <c r="O16" s="288"/>
      <c r="P16" s="288"/>
      <c r="Q16" s="289"/>
      <c r="R16" s="274"/>
      <c r="S16" s="275">
        <f>IF(OR(C16="",C16=T$4),NA(),MATCH($B16&amp;$C16,'Smelter Reference List'!$J:$J,0))</f>
        <v>22</v>
      </c>
      <c r="T16" s="276"/>
      <c r="U16" s="276"/>
      <c r="V16" s="276"/>
      <c r="W16" s="276"/>
    </row>
    <row r="17" spans="1:23" s="267" customFormat="1" ht="20.25">
      <c r="A17" s="265"/>
      <c r="B17" s="273" t="s">
        <v>2429</v>
      </c>
      <c r="C17" s="273" t="s">
        <v>1273</v>
      </c>
      <c r="D17" s="166" t="str">
        <f ca="1">IF(ISERROR($S17),"",OFFSET('Smelter Reference List'!$C$4,$S17-4,0)&amp;"")</f>
        <v>Atasay Kuyumculuk Sanayi Ve Ticaret A.S.</v>
      </c>
      <c r="E17" s="166" t="str">
        <f ca="1">IF(ISERROR($S17),"",OFFSET('Smelter Reference List'!$D$4,$S17-4,0)&amp;"")</f>
        <v>TURKEY</v>
      </c>
      <c r="F17" s="166" t="str">
        <f ca="1">IF(ISERROR($S17),"",OFFSET('Smelter Reference List'!$E$4,$S17-4,0))</f>
        <v>CID000103</v>
      </c>
      <c r="G17" s="166" t="str">
        <f ca="1">IF(C17=$U$4,"Enter smelter details", IF(ISERROR($S17),"",OFFSET('Smelter Reference List'!$F$4,$S17-4,0)))</f>
        <v>CFSI</v>
      </c>
      <c r="H17" s="290">
        <f ca="1">IF(ISERROR($S17),"",OFFSET('Smelter Reference List'!$G$4,$S17-4,0))</f>
        <v>0</v>
      </c>
      <c r="I17" s="291" t="str">
        <f ca="1">IF(ISERROR($S17),"",OFFSET('Smelter Reference List'!$H$4,$S17-4,0))</f>
        <v>Istanbul</v>
      </c>
      <c r="J17" s="291" t="str">
        <f ca="1">IF(ISERROR($S17),"",OFFSET('Smelter Reference List'!$I$4,$S17-4,0))</f>
        <v>Istanbul Province</v>
      </c>
      <c r="K17" s="288"/>
      <c r="L17" s="288"/>
      <c r="M17" s="288"/>
      <c r="N17" s="288"/>
      <c r="O17" s="288"/>
      <c r="P17" s="288"/>
      <c r="Q17" s="289"/>
      <c r="R17" s="274"/>
      <c r="S17" s="275">
        <f>IF(OR(C17="",C17=T$4),NA(),MATCH($B17&amp;$C17,'Smelter Reference List'!$J:$J,0))</f>
        <v>24</v>
      </c>
      <c r="T17" s="276"/>
      <c r="U17" s="276"/>
      <c r="V17" s="276"/>
      <c r="W17" s="276"/>
    </row>
    <row r="18" spans="1:23" s="267" customFormat="1" ht="20.25">
      <c r="A18" s="265"/>
      <c r="B18" s="273" t="s">
        <v>2429</v>
      </c>
      <c r="C18" s="273" t="s">
        <v>2557</v>
      </c>
      <c r="D18" s="166" t="str">
        <f ca="1">IF(ISERROR($S18),"",OFFSET('Smelter Reference List'!$C$4,$S18-4,0)&amp;"")</f>
        <v>Aurubis AG</v>
      </c>
      <c r="E18" s="166" t="str">
        <f ca="1">IF(ISERROR($S18),"",OFFSET('Smelter Reference List'!$D$4,$S18-4,0)&amp;"")</f>
        <v>GERMANY</v>
      </c>
      <c r="F18" s="166" t="str">
        <f ca="1">IF(ISERROR($S18),"",OFFSET('Smelter Reference List'!$E$4,$S18-4,0))</f>
        <v>CID000113</v>
      </c>
      <c r="G18" s="166" t="str">
        <f ca="1">IF(C18=$U$4,"Enter smelter details", IF(ISERROR($S18),"",OFFSET('Smelter Reference List'!$F$4,$S18-4,0)))</f>
        <v>CFSI</v>
      </c>
      <c r="H18" s="290">
        <f ca="1">IF(ISERROR($S18),"",OFFSET('Smelter Reference List'!$G$4,$S18-4,0))</f>
        <v>0</v>
      </c>
      <c r="I18" s="291" t="str">
        <f ca="1">IF(ISERROR($S18),"",OFFSET('Smelter Reference List'!$H$4,$S18-4,0))</f>
        <v>Hamburg</v>
      </c>
      <c r="J18" s="291" t="str">
        <f ca="1">IF(ISERROR($S18),"",OFFSET('Smelter Reference List'!$I$4,$S18-4,0))</f>
        <v>Hamburg State</v>
      </c>
      <c r="K18" s="288"/>
      <c r="L18" s="288"/>
      <c r="M18" s="288"/>
      <c r="N18" s="288"/>
      <c r="O18" s="288"/>
      <c r="P18" s="288"/>
      <c r="Q18" s="289"/>
      <c r="R18" s="274"/>
      <c r="S18" s="275">
        <f>IF(OR(C18="",C18=T$4),NA(),MATCH($B18&amp;$C18,'Smelter Reference List'!$J:$J,0))</f>
        <v>25</v>
      </c>
      <c r="T18" s="276"/>
      <c r="U18" s="276"/>
      <c r="V18" s="276"/>
      <c r="W18" s="276"/>
    </row>
    <row r="19" spans="1:23" s="267" customFormat="1" ht="20.25">
      <c r="A19" s="265"/>
      <c r="B19" s="273" t="s">
        <v>2429</v>
      </c>
      <c r="C19" s="273" t="s">
        <v>1888</v>
      </c>
      <c r="D19" s="166" t="str">
        <f ca="1">IF(ISERROR($S19),"",OFFSET('Smelter Reference List'!$C$4,$S19-4,0)&amp;"")</f>
        <v>Bangko Sentral ng Pilipinas (Central Bank of the Philippines)</v>
      </c>
      <c r="E19" s="166" t="str">
        <f ca="1">IF(ISERROR($S19),"",OFFSET('Smelter Reference List'!$D$4,$S19-4,0)&amp;"")</f>
        <v>PHILIPPINES</v>
      </c>
      <c r="F19" s="166" t="str">
        <f ca="1">IF(ISERROR($S19),"",OFFSET('Smelter Reference List'!$E$4,$S19-4,0))</f>
        <v>CID000128</v>
      </c>
      <c r="G19" s="166" t="str">
        <f ca="1">IF(C19=$U$4,"Enter smelter details", IF(ISERROR($S19),"",OFFSET('Smelter Reference List'!$F$4,$S19-4,0)))</f>
        <v>CFSI</v>
      </c>
      <c r="H19" s="290">
        <f ca="1">IF(ISERROR($S19),"",OFFSET('Smelter Reference List'!$G$4,$S19-4,0))</f>
        <v>0</v>
      </c>
      <c r="I19" s="291" t="str">
        <f ca="1">IF(ISERROR($S19),"",OFFSET('Smelter Reference List'!$H$4,$S19-4,0))</f>
        <v>Quezon City</v>
      </c>
      <c r="J19" s="291" t="str">
        <f ca="1">IF(ISERROR($S19),"",OFFSET('Smelter Reference List'!$I$4,$S19-4,0))</f>
        <v>Manila</v>
      </c>
      <c r="K19" s="288"/>
      <c r="L19" s="288"/>
      <c r="M19" s="288"/>
      <c r="N19" s="288"/>
      <c r="O19" s="288"/>
      <c r="P19" s="288"/>
      <c r="Q19" s="289"/>
      <c r="R19" s="274"/>
      <c r="S19" s="275">
        <f>IF(OR(C19="",C19=T$4),NA(),MATCH($B19&amp;$C19,'Smelter Reference List'!$J:$J,0))</f>
        <v>26</v>
      </c>
      <c r="T19" s="276"/>
      <c r="U19" s="276"/>
      <c r="V19" s="276"/>
      <c r="W19" s="276"/>
    </row>
    <row r="20" spans="1:23" s="267" customFormat="1" ht="20.25">
      <c r="A20" s="265"/>
      <c r="B20" s="273" t="s">
        <v>2429</v>
      </c>
      <c r="C20" s="273" t="s">
        <v>1335</v>
      </c>
      <c r="D20" s="166" t="str">
        <f ca="1">IF(ISERROR($S20),"",OFFSET('Smelter Reference List'!$C$4,$S20-4,0)&amp;"")</f>
        <v>Bauer Walser AG</v>
      </c>
      <c r="E20" s="166" t="str">
        <f ca="1">IF(ISERROR($S20),"",OFFSET('Smelter Reference List'!$D$4,$S20-4,0)&amp;"")</f>
        <v>GERMANY</v>
      </c>
      <c r="F20" s="166" t="str">
        <f ca="1">IF(ISERROR($S20),"",OFFSET('Smelter Reference List'!$E$4,$S20-4,0))</f>
        <v>CID000141</v>
      </c>
      <c r="G20" s="166" t="str">
        <f ca="1">IF(C20=$U$4,"Enter smelter details", IF(ISERROR($S20),"",OFFSET('Smelter Reference List'!$F$4,$S20-4,0)))</f>
        <v>CFSI</v>
      </c>
      <c r="H20" s="290">
        <f ca="1">IF(ISERROR($S20),"",OFFSET('Smelter Reference List'!$G$4,$S20-4,0))</f>
        <v>0</v>
      </c>
      <c r="I20" s="291" t="str">
        <f ca="1">IF(ISERROR($S20),"",OFFSET('Smelter Reference List'!$H$4,$S20-4,0))</f>
        <v>Keltern</v>
      </c>
      <c r="J20" s="291" t="str">
        <f ca="1">IF(ISERROR($S20),"",OFFSET('Smelter Reference List'!$I$4,$S20-4,0))</f>
        <v>Baden-Württemberg</v>
      </c>
      <c r="K20" s="288"/>
      <c r="L20" s="288"/>
      <c r="M20" s="288"/>
      <c r="N20" s="288"/>
      <c r="O20" s="288"/>
      <c r="P20" s="288"/>
      <c r="Q20" s="289"/>
      <c r="R20" s="274"/>
      <c r="S20" s="275">
        <f>IF(OR(C20="",C20=T$4),NA(),MATCH($B20&amp;$C20,'Smelter Reference List'!$J:$J,0))</f>
        <v>27</v>
      </c>
      <c r="T20" s="276"/>
      <c r="U20" s="276"/>
      <c r="V20" s="276"/>
      <c r="W20" s="276"/>
    </row>
    <row r="21" spans="1:23" s="267" customFormat="1" ht="20.25">
      <c r="A21" s="265"/>
      <c r="B21" s="273" t="s">
        <v>2429</v>
      </c>
      <c r="C21" s="273" t="s">
        <v>2559</v>
      </c>
      <c r="D21" s="166" t="str">
        <f ca="1">IF(ISERROR($S21),"",OFFSET('Smelter Reference List'!$C$4,$S21-4,0)&amp;"")</f>
        <v>Boliden AB</v>
      </c>
      <c r="E21" s="166" t="str">
        <f ca="1">IF(ISERROR($S21),"",OFFSET('Smelter Reference List'!$D$4,$S21-4,0)&amp;"")</f>
        <v>SWEDEN</v>
      </c>
      <c r="F21" s="166" t="str">
        <f ca="1">IF(ISERROR($S21),"",OFFSET('Smelter Reference List'!$E$4,$S21-4,0))</f>
        <v>CID000157</v>
      </c>
      <c r="G21" s="166" t="str">
        <f ca="1">IF(C21=$U$4,"Enter smelter details", IF(ISERROR($S21),"",OFFSET('Smelter Reference List'!$F$4,$S21-4,0)))</f>
        <v>CFSI</v>
      </c>
      <c r="H21" s="290">
        <f ca="1">IF(ISERROR($S21),"",OFFSET('Smelter Reference List'!$G$4,$S21-4,0))</f>
        <v>0</v>
      </c>
      <c r="I21" s="291" t="str">
        <f ca="1">IF(ISERROR($S21),"",OFFSET('Smelter Reference List'!$H$4,$S21-4,0))</f>
        <v>Skelleftehamn</v>
      </c>
      <c r="J21" s="291" t="str">
        <f ca="1">IF(ISERROR($S21),"",OFFSET('Smelter Reference List'!$I$4,$S21-4,0))</f>
        <v>Västerbotten</v>
      </c>
      <c r="K21" s="288"/>
      <c r="L21" s="288"/>
      <c r="M21" s="288"/>
      <c r="N21" s="288"/>
      <c r="O21" s="288"/>
      <c r="P21" s="288"/>
      <c r="Q21" s="289"/>
      <c r="R21" s="274"/>
      <c r="S21" s="275">
        <f>IF(OR(C21="",C21=T$4),NA(),MATCH($B21&amp;$C21,'Smelter Reference List'!$J:$J,0))</f>
        <v>28</v>
      </c>
      <c r="T21" s="276"/>
      <c r="U21" s="276"/>
      <c r="V21" s="276"/>
      <c r="W21" s="276"/>
    </row>
    <row r="22" spans="1:23" s="267" customFormat="1" ht="20.25">
      <c r="A22" s="265"/>
      <c r="B22" s="273" t="s">
        <v>2429</v>
      </c>
      <c r="C22" s="273" t="s">
        <v>1338</v>
      </c>
      <c r="D22" s="166" t="str">
        <f ca="1">IF(ISERROR($S22),"",OFFSET('Smelter Reference List'!$C$4,$S22-4,0)&amp;"")</f>
        <v>C. Hafner GmbH + Co. KG</v>
      </c>
      <c r="E22" s="166" t="str">
        <f ca="1">IF(ISERROR($S22),"",OFFSET('Smelter Reference List'!$D$4,$S22-4,0)&amp;"")</f>
        <v>GERMANY</v>
      </c>
      <c r="F22" s="166" t="str">
        <f ca="1">IF(ISERROR($S22),"",OFFSET('Smelter Reference List'!$E$4,$S22-4,0))</f>
        <v>CID000176</v>
      </c>
      <c r="G22" s="166" t="str">
        <f ca="1">IF(C22=$U$4,"Enter smelter details", IF(ISERROR($S22),"",OFFSET('Smelter Reference List'!$F$4,$S22-4,0)))</f>
        <v>CFSI</v>
      </c>
      <c r="H22" s="290">
        <f ca="1">IF(ISERROR($S22),"",OFFSET('Smelter Reference List'!$G$4,$S22-4,0))</f>
        <v>0</v>
      </c>
      <c r="I22" s="291" t="str">
        <f ca="1">IF(ISERROR($S22),"",OFFSET('Smelter Reference List'!$H$4,$S22-4,0))</f>
        <v>Pforzheim</v>
      </c>
      <c r="J22" s="291" t="str">
        <f ca="1">IF(ISERROR($S22),"",OFFSET('Smelter Reference List'!$I$4,$S22-4,0))</f>
        <v>Baden-Württemberg</v>
      </c>
      <c r="K22" s="288"/>
      <c r="L22" s="288"/>
      <c r="M22" s="288"/>
      <c r="N22" s="288"/>
      <c r="O22" s="288"/>
      <c r="P22" s="288"/>
      <c r="Q22" s="289"/>
      <c r="R22" s="274"/>
      <c r="S22" s="275">
        <f>IF(OR(C22="",C22=T$4),NA(),MATCH($B22&amp;$C22,'Smelter Reference List'!$J:$J,0))</f>
        <v>29</v>
      </c>
      <c r="T22" s="276"/>
      <c r="U22" s="276"/>
      <c r="V22" s="276"/>
      <c r="W22" s="276"/>
    </row>
    <row r="23" spans="1:23" s="267" customFormat="1" ht="20.25">
      <c r="A23" s="265"/>
      <c r="B23" s="273" t="s">
        <v>2429</v>
      </c>
      <c r="C23" s="273" t="s">
        <v>1889</v>
      </c>
      <c r="D23" s="166" t="str">
        <f ca="1">IF(ISERROR($S23),"",OFFSET('Smelter Reference List'!$C$4,$S23-4,0)&amp;"")</f>
        <v>Caridad</v>
      </c>
      <c r="E23" s="166" t="str">
        <f ca="1">IF(ISERROR($S23),"",OFFSET('Smelter Reference List'!$D$4,$S23-4,0)&amp;"")</f>
        <v>MEXICO</v>
      </c>
      <c r="F23" s="166" t="str">
        <f ca="1">IF(ISERROR($S23),"",OFFSET('Smelter Reference List'!$E$4,$S23-4,0))</f>
        <v>CID000180</v>
      </c>
      <c r="G23" s="166" t="str">
        <f ca="1">IF(C23=$U$4,"Enter smelter details", IF(ISERROR($S23),"",OFFSET('Smelter Reference List'!$F$4,$S23-4,0)))</f>
        <v>CFSI</v>
      </c>
      <c r="H23" s="290">
        <f ca="1">IF(ISERROR($S23),"",OFFSET('Smelter Reference List'!$G$4,$S23-4,0))</f>
        <v>0</v>
      </c>
      <c r="I23" s="291" t="str">
        <f ca="1">IF(ISERROR($S23),"",OFFSET('Smelter Reference List'!$H$4,$S23-4,0))</f>
        <v>Nacozari</v>
      </c>
      <c r="J23" s="291" t="str">
        <f ca="1">IF(ISERROR($S23),"",OFFSET('Smelter Reference List'!$I$4,$S23-4,0))</f>
        <v>Sonora</v>
      </c>
      <c r="K23" s="288"/>
      <c r="L23" s="288"/>
      <c r="M23" s="288"/>
      <c r="N23" s="288"/>
      <c r="O23" s="288"/>
      <c r="P23" s="288"/>
      <c r="Q23" s="289"/>
      <c r="R23" s="274"/>
      <c r="S23" s="275">
        <f>IF(OR(C23="",C23=T$4),NA(),MATCH($B23&amp;$C23,'Smelter Reference List'!$J:$J,0))</f>
        <v>30</v>
      </c>
      <c r="T23" s="276"/>
      <c r="U23" s="276"/>
      <c r="V23" s="276"/>
      <c r="W23" s="276"/>
    </row>
    <row r="24" spans="1:23" s="267" customFormat="1" ht="20.25">
      <c r="A24" s="265"/>
      <c r="B24" s="273" t="s">
        <v>2429</v>
      </c>
      <c r="C24" s="273" t="s">
        <v>4573</v>
      </c>
      <c r="D24" s="166" t="str">
        <f ca="1">IF(ISERROR($S24),"",OFFSET('Smelter Reference List'!$C$4,$S24-4,0)&amp;"")</f>
        <v>CCR Refinery - Glencore Canada Corporation</v>
      </c>
      <c r="E24" s="166" t="str">
        <f ca="1">IF(ISERROR($S24),"",OFFSET('Smelter Reference List'!$D$4,$S24-4,0)&amp;"")</f>
        <v>CANADA</v>
      </c>
      <c r="F24" s="166" t="str">
        <f ca="1">IF(ISERROR($S24),"",OFFSET('Smelter Reference List'!$E$4,$S24-4,0))</f>
        <v>CID000185</v>
      </c>
      <c r="G24" s="166" t="str">
        <f ca="1">IF(C24=$U$4,"Enter smelter details", IF(ISERROR($S24),"",OFFSET('Smelter Reference List'!$F$4,$S24-4,0)))</f>
        <v>CFSI</v>
      </c>
      <c r="H24" s="290">
        <f ca="1">IF(ISERROR($S24),"",OFFSET('Smelter Reference List'!$G$4,$S24-4,0))</f>
        <v>0</v>
      </c>
      <c r="I24" s="291" t="str">
        <f ca="1">IF(ISERROR($S24),"",OFFSET('Smelter Reference List'!$H$4,$S24-4,0))</f>
        <v>Montréal</v>
      </c>
      <c r="J24" s="291" t="str">
        <f ca="1">IF(ISERROR($S24),"",OFFSET('Smelter Reference List'!$I$4,$S24-4,0))</f>
        <v>Quebec</v>
      </c>
      <c r="K24" s="288"/>
      <c r="L24" s="288"/>
      <c r="M24" s="288"/>
      <c r="N24" s="288"/>
      <c r="O24" s="288"/>
      <c r="P24" s="288"/>
      <c r="Q24" s="289"/>
      <c r="R24" s="274"/>
      <c r="S24" s="275">
        <f>IF(OR(C24="",C24=T$4),NA(),MATCH($B24&amp;$C24,'Smelter Reference List'!$J:$J,0))</f>
        <v>32</v>
      </c>
      <c r="T24" s="276"/>
      <c r="U24" s="276"/>
      <c r="V24" s="276"/>
      <c r="W24" s="276"/>
    </row>
    <row r="25" spans="1:23" s="267" customFormat="1" ht="20.25">
      <c r="A25" s="265"/>
      <c r="B25" s="273" t="s">
        <v>2429</v>
      </c>
      <c r="C25" s="273" t="s">
        <v>2784</v>
      </c>
      <c r="D25" s="166" t="str">
        <f ca="1">IF(ISERROR($S25),"",OFFSET('Smelter Reference List'!$C$4,$S25-4,0)&amp;"")</f>
        <v>Cendres + Métaux SA</v>
      </c>
      <c r="E25" s="166" t="str">
        <f ca="1">IF(ISERROR($S25),"",OFFSET('Smelter Reference List'!$D$4,$S25-4,0)&amp;"")</f>
        <v>SWITZERLAND</v>
      </c>
      <c r="F25" s="166" t="str">
        <f ca="1">IF(ISERROR($S25),"",OFFSET('Smelter Reference List'!$E$4,$S25-4,0))</f>
        <v>CID000189</v>
      </c>
      <c r="G25" s="166" t="str">
        <f ca="1">IF(C25=$U$4,"Enter smelter details", IF(ISERROR($S25),"",OFFSET('Smelter Reference List'!$F$4,$S25-4,0)))</f>
        <v>CFSI</v>
      </c>
      <c r="H25" s="290">
        <f ca="1">IF(ISERROR($S25),"",OFFSET('Smelter Reference List'!$G$4,$S25-4,0))</f>
        <v>0</v>
      </c>
      <c r="I25" s="291" t="str">
        <f ca="1">IF(ISERROR($S25),"",OFFSET('Smelter Reference List'!$H$4,$S25-4,0))</f>
        <v>Biel-Bienne</v>
      </c>
      <c r="J25" s="291" t="str">
        <f ca="1">IF(ISERROR($S25),"",OFFSET('Smelter Reference List'!$I$4,$S25-4,0))</f>
        <v>Bern</v>
      </c>
      <c r="K25" s="288"/>
      <c r="L25" s="288"/>
      <c r="M25" s="288"/>
      <c r="N25" s="288"/>
      <c r="O25" s="288"/>
      <c r="P25" s="288"/>
      <c r="Q25" s="289"/>
      <c r="R25" s="274"/>
      <c r="S25" s="275">
        <f>IF(OR(C25="",C25=T$4),NA(),MATCH($B25&amp;$C25,'Smelter Reference List'!$J:$J,0))</f>
        <v>33</v>
      </c>
      <c r="T25" s="276"/>
      <c r="U25" s="276"/>
      <c r="V25" s="276"/>
      <c r="W25" s="276"/>
    </row>
    <row r="26" spans="1:23" s="267" customFormat="1" ht="20.25">
      <c r="A26" s="265"/>
      <c r="B26" s="273" t="s">
        <v>2429</v>
      </c>
      <c r="C26" s="273" t="s">
        <v>85</v>
      </c>
      <c r="D26" s="166" t="str">
        <f ca="1">IF(ISERROR($S26),"",OFFSET('Smelter Reference List'!$C$4,$S26-4,0)&amp;"")</f>
        <v>Chimet S.p.A.</v>
      </c>
      <c r="E26" s="166" t="str">
        <f ca="1">IF(ISERROR($S26),"",OFFSET('Smelter Reference List'!$D$4,$S26-4,0)&amp;"")</f>
        <v>ITALY</v>
      </c>
      <c r="F26" s="166" t="str">
        <f ca="1">IF(ISERROR($S26),"",OFFSET('Smelter Reference List'!$E$4,$S26-4,0))</f>
        <v>CID000233</v>
      </c>
      <c r="G26" s="166" t="str">
        <f ca="1">IF(C26=$U$4,"Enter smelter details", IF(ISERROR($S26),"",OFFSET('Smelter Reference List'!$F$4,$S26-4,0)))</f>
        <v>CFSI</v>
      </c>
      <c r="H26" s="290">
        <f ca="1">IF(ISERROR($S26),"",OFFSET('Smelter Reference List'!$G$4,$S26-4,0))</f>
        <v>0</v>
      </c>
      <c r="I26" s="291" t="str">
        <f ca="1">IF(ISERROR($S26),"",OFFSET('Smelter Reference List'!$H$4,$S26-4,0))</f>
        <v>Arezzo</v>
      </c>
      <c r="J26" s="291" t="str">
        <f ca="1">IF(ISERROR($S26),"",OFFSET('Smelter Reference List'!$I$4,$S26-4,0))</f>
        <v>Tuscany</v>
      </c>
      <c r="K26" s="288"/>
      <c r="L26" s="288"/>
      <c r="M26" s="288"/>
      <c r="N26" s="288"/>
      <c r="O26" s="288"/>
      <c r="P26" s="288"/>
      <c r="Q26" s="289"/>
      <c r="R26" s="274"/>
      <c r="S26" s="275">
        <f>IF(OR(C26="",C26=T$4),NA(),MATCH($B26&amp;$C26,'Smelter Reference List'!$J:$J,0))</f>
        <v>36</v>
      </c>
      <c r="T26" s="276"/>
      <c r="U26" s="276"/>
      <c r="V26" s="276"/>
      <c r="W26" s="276"/>
    </row>
    <row r="27" spans="1:23" s="267" customFormat="1" ht="20.25">
      <c r="A27" s="265"/>
      <c r="B27" s="273" t="s">
        <v>2429</v>
      </c>
      <c r="C27" s="273" t="s">
        <v>1058</v>
      </c>
      <c r="D27" s="166" t="str">
        <f ca="1">IF(ISERROR($S27),"",OFFSET('Smelter Reference List'!$C$4,$S27-4,0)&amp;"")</f>
        <v>Chugai Mining</v>
      </c>
      <c r="E27" s="166" t="str">
        <f ca="1">IF(ISERROR($S27),"",OFFSET('Smelter Reference List'!$D$4,$S27-4,0)&amp;"")</f>
        <v>JAPAN</v>
      </c>
      <c r="F27" s="166" t="str">
        <f ca="1">IF(ISERROR($S27),"",OFFSET('Smelter Reference List'!$E$4,$S27-4,0))</f>
        <v>CID000264</v>
      </c>
      <c r="G27" s="166" t="str">
        <f ca="1">IF(C27=$U$4,"Enter smelter details", IF(ISERROR($S27),"",OFFSET('Smelter Reference List'!$F$4,$S27-4,0)))</f>
        <v>CFSI</v>
      </c>
      <c r="H27" s="290">
        <f ca="1">IF(ISERROR($S27),"",OFFSET('Smelter Reference List'!$G$4,$S27-4,0))</f>
        <v>0</v>
      </c>
      <c r="I27" s="291" t="str">
        <f ca="1">IF(ISERROR($S27),"",OFFSET('Smelter Reference List'!$H$4,$S27-4,0))</f>
        <v>Chiyoda</v>
      </c>
      <c r="J27" s="291" t="str">
        <f ca="1">IF(ISERROR($S27),"",OFFSET('Smelter Reference List'!$I$4,$S27-4,0))</f>
        <v>Tokyo</v>
      </c>
      <c r="K27" s="288"/>
      <c r="L27" s="288"/>
      <c r="M27" s="288"/>
      <c r="N27" s="288"/>
      <c r="O27" s="288"/>
      <c r="P27" s="288"/>
      <c r="Q27" s="289"/>
      <c r="R27" s="274"/>
      <c r="S27" s="275">
        <f>IF(OR(C27="",C27=T$4),NA(),MATCH($B27&amp;$C27,'Smelter Reference List'!$J:$J,0))</f>
        <v>39</v>
      </c>
      <c r="T27" s="276"/>
      <c r="U27" s="276"/>
      <c r="V27" s="276"/>
      <c r="W27" s="276"/>
    </row>
    <row r="28" spans="1:23" s="267" customFormat="1" ht="20.25">
      <c r="A28" s="265"/>
      <c r="B28" s="273" t="s">
        <v>2429</v>
      </c>
      <c r="C28" s="273" t="s">
        <v>4380</v>
      </c>
      <c r="D28" s="166" t="str">
        <f ca="1">IF(ISERROR($S28),"",OFFSET('Smelter Reference List'!$C$4,$S28-4,0)&amp;"")</f>
        <v>Daejin Indus Co., Ltd.</v>
      </c>
      <c r="E28" s="166" t="str">
        <f ca="1">IF(ISERROR($S28),"",OFFSET('Smelter Reference List'!$D$4,$S28-4,0)&amp;"")</f>
        <v>KOREA, REPUBLIC OF</v>
      </c>
      <c r="F28" s="166" t="str">
        <f ca="1">IF(ISERROR($S28),"",OFFSET('Smelter Reference List'!$E$4,$S28-4,0))</f>
        <v>CID000328</v>
      </c>
      <c r="G28" s="166" t="str">
        <f ca="1">IF(C28=$U$4,"Enter smelter details", IF(ISERROR($S28),"",OFFSET('Smelter Reference List'!$F$4,$S28-4,0)))</f>
        <v>CFSI</v>
      </c>
      <c r="H28" s="290">
        <f ca="1">IF(ISERROR($S28),"",OFFSET('Smelter Reference List'!$G$4,$S28-4,0))</f>
        <v>0</v>
      </c>
      <c r="I28" s="291" t="str">
        <f ca="1">IF(ISERROR($S28),"",OFFSET('Smelter Reference List'!$H$4,$S28-4,0))</f>
        <v>Namdong</v>
      </c>
      <c r="J28" s="291" t="str">
        <f ca="1">IF(ISERROR($S28),"",OFFSET('Smelter Reference List'!$I$4,$S28-4,0))</f>
        <v>Incheon</v>
      </c>
      <c r="K28" s="288"/>
      <c r="L28" s="288"/>
      <c r="M28" s="288"/>
      <c r="N28" s="288"/>
      <c r="O28" s="288"/>
      <c r="P28" s="288"/>
      <c r="Q28" s="289"/>
      <c r="R28" s="274"/>
      <c r="S28" s="275">
        <f>IF(OR(C28="",C28=T$4),NA(),MATCH($B28&amp;$C28,'Smelter Reference List'!$J:$J,0))</f>
        <v>40</v>
      </c>
      <c r="T28" s="276"/>
      <c r="U28" s="276"/>
      <c r="V28" s="276"/>
      <c r="W28" s="276"/>
    </row>
    <row r="29" spans="1:23" s="267" customFormat="1" ht="20.25">
      <c r="A29" s="265"/>
      <c r="B29" s="273" t="s">
        <v>2429</v>
      </c>
      <c r="C29" s="273" t="s">
        <v>1346</v>
      </c>
      <c r="D29" s="166" t="str">
        <f ca="1">IF(ISERROR($S29),"",OFFSET('Smelter Reference List'!$C$4,$S29-4,0)&amp;"")</f>
        <v>Daye Non-Ferrous Metals Mining Ltd.</v>
      </c>
      <c r="E29" s="166" t="str">
        <f ca="1">IF(ISERROR($S29),"",OFFSET('Smelter Reference List'!$D$4,$S29-4,0)&amp;"")</f>
        <v>CHINA</v>
      </c>
      <c r="F29" s="166" t="str">
        <f ca="1">IF(ISERROR($S29),"",OFFSET('Smelter Reference List'!$E$4,$S29-4,0))</f>
        <v>CID000343</v>
      </c>
      <c r="G29" s="166" t="str">
        <f ca="1">IF(C29=$U$4,"Enter smelter details", IF(ISERROR($S29),"",OFFSET('Smelter Reference List'!$F$4,$S29-4,0)))</f>
        <v>CFSI</v>
      </c>
      <c r="H29" s="290">
        <f ca="1">IF(ISERROR($S29),"",OFFSET('Smelter Reference List'!$G$4,$S29-4,0))</f>
        <v>0</v>
      </c>
      <c r="I29" s="291" t="str">
        <f ca="1">IF(ISERROR($S29),"",OFFSET('Smelter Reference List'!$H$4,$S29-4,0))</f>
        <v>Huangshi</v>
      </c>
      <c r="J29" s="291" t="str">
        <f ca="1">IF(ISERROR($S29),"",OFFSET('Smelter Reference List'!$I$4,$S29-4,0))</f>
        <v>Huabei</v>
      </c>
      <c r="K29" s="288"/>
      <c r="L29" s="288"/>
      <c r="M29" s="288"/>
      <c r="N29" s="288"/>
      <c r="O29" s="288"/>
      <c r="P29" s="288"/>
      <c r="Q29" s="289"/>
      <c r="R29" s="274"/>
      <c r="S29" s="275">
        <f>IF(OR(C29="",C29=T$4),NA(),MATCH($B29&amp;$C29,'Smelter Reference List'!$J:$J,0))</f>
        <v>42</v>
      </c>
      <c r="T29" s="276"/>
      <c r="U29" s="276"/>
      <c r="V29" s="276"/>
      <c r="W29" s="276"/>
    </row>
    <row r="30" spans="1:23" s="267" customFormat="1" ht="20.25">
      <c r="A30" s="265"/>
      <c r="B30" s="273" t="s">
        <v>2429</v>
      </c>
      <c r="C30" s="273" t="s">
        <v>1258</v>
      </c>
      <c r="D30" s="166" t="str">
        <f ca="1">IF(ISERROR($S30),"",OFFSET('Smelter Reference List'!$C$4,$S30-4,0)&amp;"")</f>
        <v>DSC (Do Sung Corporation)</v>
      </c>
      <c r="E30" s="166" t="str">
        <f ca="1">IF(ISERROR($S30),"",OFFSET('Smelter Reference List'!$D$4,$S30-4,0)&amp;"")</f>
        <v>KOREA, REPUBLIC OF</v>
      </c>
      <c r="F30" s="166" t="str">
        <f ca="1">IF(ISERROR($S30),"",OFFSET('Smelter Reference List'!$E$4,$S30-4,0))</f>
        <v>CID000359</v>
      </c>
      <c r="G30" s="166" t="str">
        <f ca="1">IF(C30=$U$4,"Enter smelter details", IF(ISERROR($S30),"",OFFSET('Smelter Reference List'!$F$4,$S30-4,0)))</f>
        <v>CFSI</v>
      </c>
      <c r="H30" s="290">
        <f ca="1">IF(ISERROR($S30),"",OFFSET('Smelter Reference List'!$G$4,$S30-4,0))</f>
        <v>0</v>
      </c>
      <c r="I30" s="291" t="str">
        <f ca="1">IF(ISERROR($S30),"",OFFSET('Smelter Reference List'!$H$4,$S30-4,0))</f>
        <v>Gimpo</v>
      </c>
      <c r="J30" s="291" t="str">
        <f ca="1">IF(ISERROR($S30),"",OFFSET('Smelter Reference List'!$I$4,$S30-4,0))</f>
        <v>Gyeonggi</v>
      </c>
      <c r="K30" s="288"/>
      <c r="L30" s="288"/>
      <c r="M30" s="288"/>
      <c r="N30" s="288"/>
      <c r="O30" s="288"/>
      <c r="P30" s="288"/>
      <c r="Q30" s="289"/>
      <c r="R30" s="274"/>
      <c r="S30" s="275">
        <f>IF(OR(C30="",C30=T$4),NA(),MATCH($B30&amp;$C30,'Smelter Reference List'!$J:$J,0))</f>
        <v>43</v>
      </c>
      <c r="T30" s="276"/>
      <c r="U30" s="276"/>
      <c r="V30" s="276"/>
      <c r="W30" s="276"/>
    </row>
    <row r="31" spans="1:23" s="267" customFormat="1" ht="20.25">
      <c r="A31" s="265"/>
      <c r="B31" s="273" t="s">
        <v>2429</v>
      </c>
      <c r="C31" s="273" t="s">
        <v>4529</v>
      </c>
      <c r="D31" s="166" t="str">
        <f ca="1">IF(ISERROR($S31),"",OFFSET('Smelter Reference List'!$C$4,$S31-4,0)&amp;"")</f>
        <v>DODUCO GmbH</v>
      </c>
      <c r="E31" s="166" t="str">
        <f ca="1">IF(ISERROR($S31),"",OFFSET('Smelter Reference List'!$D$4,$S31-4,0)&amp;"")</f>
        <v>GERMANY</v>
      </c>
      <c r="F31" s="166" t="str">
        <f ca="1">IF(ISERROR($S31),"",OFFSET('Smelter Reference List'!$E$4,$S31-4,0))</f>
        <v>CID000362</v>
      </c>
      <c r="G31" s="166" t="str">
        <f ca="1">IF(C31=$U$4,"Enter smelter details", IF(ISERROR($S31),"",OFFSET('Smelter Reference List'!$F$4,$S31-4,0)))</f>
        <v>CFSI</v>
      </c>
      <c r="H31" s="290">
        <f ca="1">IF(ISERROR($S31),"",OFFSET('Smelter Reference List'!$G$4,$S31-4,0))</f>
        <v>0</v>
      </c>
      <c r="I31" s="291" t="str">
        <f ca="1">IF(ISERROR($S31),"",OFFSET('Smelter Reference List'!$H$4,$S31-4,0))</f>
        <v>Pforzheim</v>
      </c>
      <c r="J31" s="291" t="str">
        <f ca="1">IF(ISERROR($S31),"",OFFSET('Smelter Reference List'!$I$4,$S31-4,0))</f>
        <v>Baden-Württemberg</v>
      </c>
      <c r="K31" s="288"/>
      <c r="L31" s="288"/>
      <c r="M31" s="288"/>
      <c r="N31" s="288"/>
      <c r="O31" s="288"/>
      <c r="P31" s="288"/>
      <c r="Q31" s="289"/>
      <c r="R31" s="274"/>
      <c r="S31" s="275">
        <f>IF(OR(C31="",C31=T$4),NA(),MATCH($B31&amp;$C31,'Smelter Reference List'!$J:$J,0))</f>
        <v>45</v>
      </c>
      <c r="T31" s="276"/>
      <c r="U31" s="276"/>
      <c r="V31" s="276"/>
      <c r="W31" s="276"/>
    </row>
    <row r="32" spans="1:23" s="267" customFormat="1" ht="20.25">
      <c r="A32" s="265"/>
      <c r="B32" s="273" t="s">
        <v>2429</v>
      </c>
      <c r="C32" s="273" t="s">
        <v>1890</v>
      </c>
      <c r="D32" s="166" t="str">
        <f ca="1">IF(ISERROR($S32),"",OFFSET('Smelter Reference List'!$C$4,$S32-4,0)&amp;"")</f>
        <v>Dowa</v>
      </c>
      <c r="E32" s="166" t="str">
        <f ca="1">IF(ISERROR($S32),"",OFFSET('Smelter Reference List'!$D$4,$S32-4,0)&amp;"")</f>
        <v>JAPAN</v>
      </c>
      <c r="F32" s="166" t="str">
        <f ca="1">IF(ISERROR($S32),"",OFFSET('Smelter Reference List'!$E$4,$S32-4,0))</f>
        <v>CID000401</v>
      </c>
      <c r="G32" s="166" t="str">
        <f ca="1">IF(C32=$U$4,"Enter smelter details", IF(ISERROR($S32),"",OFFSET('Smelter Reference List'!$F$4,$S32-4,0)))</f>
        <v>CFSI</v>
      </c>
      <c r="H32" s="290">
        <f ca="1">IF(ISERROR($S32),"",OFFSET('Smelter Reference List'!$G$4,$S32-4,0))</f>
        <v>0</v>
      </c>
      <c r="I32" s="291" t="str">
        <f ca="1">IF(ISERROR($S32),"",OFFSET('Smelter Reference List'!$H$4,$S32-4,0))</f>
        <v>Kosaka</v>
      </c>
      <c r="J32" s="291" t="str">
        <f ca="1">IF(ISERROR($S32),"",OFFSET('Smelter Reference List'!$I$4,$S32-4,0))</f>
        <v>Akita</v>
      </c>
      <c r="K32" s="288"/>
      <c r="L32" s="288"/>
      <c r="M32" s="288"/>
      <c r="N32" s="288"/>
      <c r="O32" s="288"/>
      <c r="P32" s="288"/>
      <c r="Q32" s="289"/>
      <c r="R32" s="274"/>
      <c r="S32" s="275">
        <f>IF(OR(C32="",C32=T$4),NA(),MATCH($B32&amp;$C32,'Smelter Reference List'!$J:$J,0))</f>
        <v>47</v>
      </c>
      <c r="T32" s="276"/>
      <c r="U32" s="276"/>
      <c r="V32" s="276"/>
      <c r="W32" s="276"/>
    </row>
    <row r="33" spans="1:23" s="267" customFormat="1" ht="20.25">
      <c r="A33" s="265"/>
      <c r="B33" s="273" t="s">
        <v>2429</v>
      </c>
      <c r="C33" s="273" t="s">
        <v>776</v>
      </c>
      <c r="D33" s="166" t="str">
        <f ca="1">IF(ISERROR($S33),"",OFFSET('Smelter Reference List'!$C$4,$S33-4,0)&amp;"")</f>
        <v>Eco-System Recycling Co., Ltd.</v>
      </c>
      <c r="E33" s="166" t="str">
        <f ca="1">IF(ISERROR($S33),"",OFFSET('Smelter Reference List'!$D$4,$S33-4,0)&amp;"")</f>
        <v>JAPAN</v>
      </c>
      <c r="F33" s="166" t="str">
        <f ca="1">IF(ISERROR($S33),"",OFFSET('Smelter Reference List'!$E$4,$S33-4,0))</f>
        <v>CID000425</v>
      </c>
      <c r="G33" s="166" t="str">
        <f ca="1">IF(C33=$U$4,"Enter smelter details", IF(ISERROR($S33),"",OFFSET('Smelter Reference List'!$F$4,$S33-4,0)))</f>
        <v>CFSI</v>
      </c>
      <c r="H33" s="290">
        <f ca="1">IF(ISERROR($S33),"",OFFSET('Smelter Reference List'!$G$4,$S33-4,0))</f>
        <v>0</v>
      </c>
      <c r="I33" s="291" t="str">
        <f ca="1">IF(ISERROR($S33),"",OFFSET('Smelter Reference List'!$H$4,$S33-4,0))</f>
        <v>Honjo</v>
      </c>
      <c r="J33" s="291" t="str">
        <f ca="1">IF(ISERROR($S33),"",OFFSET('Smelter Reference List'!$I$4,$S33-4,0))</f>
        <v>Saitama</v>
      </c>
      <c r="K33" s="288"/>
      <c r="L33" s="288"/>
      <c r="M33" s="288"/>
      <c r="N33" s="288"/>
      <c r="O33" s="288"/>
      <c r="P33" s="288"/>
      <c r="Q33" s="289"/>
      <c r="R33" s="274"/>
      <c r="S33" s="275">
        <f>IF(OR(C33="",C33=T$4),NA(),MATCH($B33&amp;$C33,'Smelter Reference List'!$J:$J,0))</f>
        <v>52</v>
      </c>
      <c r="T33" s="276"/>
      <c r="U33" s="276"/>
      <c r="V33" s="276"/>
      <c r="W33" s="276"/>
    </row>
    <row r="34" spans="1:23" s="267" customFormat="1" ht="20.25">
      <c r="A34" s="265"/>
      <c r="B34" s="273" t="s">
        <v>2429</v>
      </c>
      <c r="C34" s="273" t="s">
        <v>4502</v>
      </c>
      <c r="D34" s="166" t="str">
        <f ca="1">IF(ISERROR($S34),"",OFFSET('Smelter Reference List'!$C$4,$S34-4,0)&amp;"")</f>
        <v>Elemetal Refining, LLC</v>
      </c>
      <c r="E34" s="166" t="str">
        <f ca="1">IF(ISERROR($S34),"",OFFSET('Smelter Reference List'!$D$4,$S34-4,0)&amp;"")</f>
        <v>UNITED STATES</v>
      </c>
      <c r="F34" s="166" t="str">
        <f ca="1">IF(ISERROR($S34),"",OFFSET('Smelter Reference List'!$E$4,$S34-4,0))</f>
        <v>CID001322</v>
      </c>
      <c r="G34" s="166" t="str">
        <f ca="1">IF(C34=$U$4,"Enter smelter details", IF(ISERROR($S34),"",OFFSET('Smelter Reference List'!$F$4,$S34-4,0)))</f>
        <v>CFSI</v>
      </c>
      <c r="H34" s="290">
        <f ca="1">IF(ISERROR($S34),"",OFFSET('Smelter Reference List'!$G$4,$S34-4,0))</f>
        <v>0</v>
      </c>
      <c r="I34" s="291" t="str">
        <f ca="1">IF(ISERROR($S34),"",OFFSET('Smelter Reference List'!$H$4,$S34-4,0))</f>
        <v>Jackson</v>
      </c>
      <c r="J34" s="291" t="str">
        <f ca="1">IF(ISERROR($S34),"",OFFSET('Smelter Reference List'!$I$4,$S34-4,0))</f>
        <v>Ohio</v>
      </c>
      <c r="K34" s="288"/>
      <c r="L34" s="288"/>
      <c r="M34" s="288"/>
      <c r="N34" s="288"/>
      <c r="O34" s="288"/>
      <c r="P34" s="288"/>
      <c r="Q34" s="289"/>
      <c r="R34" s="274"/>
      <c r="S34" s="275">
        <f>IF(OR(C34="",C34=T$4),NA(),MATCH($B34&amp;$C34,'Smelter Reference List'!$J:$J,0))</f>
        <v>53</v>
      </c>
      <c r="T34" s="276"/>
      <c r="U34" s="276"/>
      <c r="V34" s="276"/>
      <c r="W34" s="276"/>
    </row>
    <row r="35" spans="1:23" s="267" customFormat="1" ht="20.25">
      <c r="A35" s="265"/>
      <c r="B35" s="273" t="s">
        <v>2429</v>
      </c>
      <c r="C35" s="273" t="s">
        <v>3558</v>
      </c>
      <c r="D35" s="166" t="str">
        <f ca="1">IF(ISERROR($S35),"",OFFSET('Smelter Reference List'!$C$4,$S35-4,0)&amp;"")</f>
        <v>Emirates Gold DMCC</v>
      </c>
      <c r="E35" s="166" t="str">
        <f ca="1">IF(ISERROR($S35),"",OFFSET('Smelter Reference List'!$D$4,$S35-4,0)&amp;"")</f>
        <v>UNITED ARAB EMIRATES</v>
      </c>
      <c r="F35" s="166" t="str">
        <f ca="1">IF(ISERROR($S35),"",OFFSET('Smelter Reference List'!$E$4,$S35-4,0))</f>
        <v>CID002561</v>
      </c>
      <c r="G35" s="166" t="str">
        <f ca="1">IF(C35=$U$4,"Enter smelter details", IF(ISERROR($S35),"",OFFSET('Smelter Reference List'!$F$4,$S35-4,0)))</f>
        <v>CFSI</v>
      </c>
      <c r="H35" s="290">
        <f ca="1">IF(ISERROR($S35),"",OFFSET('Smelter Reference List'!$G$4,$S35-4,0))</f>
        <v>0</v>
      </c>
      <c r="I35" s="291" t="str">
        <f ca="1">IF(ISERROR($S35),"",OFFSET('Smelter Reference List'!$H$4,$S35-4,0))</f>
        <v>Dubai</v>
      </c>
      <c r="J35" s="291" t="str">
        <f ca="1">IF(ISERROR($S35),"",OFFSET('Smelter Reference List'!$I$4,$S35-4,0))</f>
        <v>Dubai</v>
      </c>
      <c r="K35" s="288"/>
      <c r="L35" s="288"/>
      <c r="M35" s="288"/>
      <c r="N35" s="288"/>
      <c r="O35" s="288"/>
      <c r="P35" s="288"/>
      <c r="Q35" s="289"/>
      <c r="R35" s="274"/>
      <c r="S35" s="275">
        <f>IF(OR(C35="",C35=T$4),NA(),MATCH($B35&amp;$C35,'Smelter Reference List'!$J:$J,0))</f>
        <v>54</v>
      </c>
      <c r="T35" s="276"/>
      <c r="U35" s="276"/>
      <c r="V35" s="276"/>
      <c r="W35" s="276"/>
    </row>
    <row r="36" spans="1:23" s="267" customFormat="1" ht="20.25">
      <c r="A36" s="265"/>
      <c r="B36" s="273" t="s">
        <v>2429</v>
      </c>
      <c r="C36" s="273" t="s">
        <v>3539</v>
      </c>
      <c r="D36" s="166" t="str">
        <f ca="1">IF(ISERROR($S36),"",OFFSET('Smelter Reference List'!$C$4,$S36-4,0)&amp;"")</f>
        <v>Faggi Enrico S.p.A.</v>
      </c>
      <c r="E36" s="166" t="str">
        <f ca="1">IF(ISERROR($S36),"",OFFSET('Smelter Reference List'!$D$4,$S36-4,0)&amp;"")</f>
        <v>ITALY</v>
      </c>
      <c r="F36" s="166" t="str">
        <f ca="1">IF(ISERROR($S36),"",OFFSET('Smelter Reference List'!$E$4,$S36-4,0))</f>
        <v>CID002355</v>
      </c>
      <c r="G36" s="166" t="str">
        <f ca="1">IF(C36=$U$4,"Enter smelter details", IF(ISERROR($S36),"",OFFSET('Smelter Reference List'!$F$4,$S36-4,0)))</f>
        <v>CFSI</v>
      </c>
      <c r="H36" s="290">
        <f ca="1">IF(ISERROR($S36),"",OFFSET('Smelter Reference List'!$G$4,$S36-4,0))</f>
        <v>0</v>
      </c>
      <c r="I36" s="291" t="str">
        <f ca="1">IF(ISERROR($S36),"",OFFSET('Smelter Reference List'!$H$4,$S36-4,0))</f>
        <v>Sesto Fiorentino</v>
      </c>
      <c r="J36" s="291" t="str">
        <f ca="1">IF(ISERROR($S36),"",OFFSET('Smelter Reference List'!$I$4,$S36-4,0))</f>
        <v>Florence</v>
      </c>
      <c r="K36" s="288"/>
      <c r="L36" s="288"/>
      <c r="M36" s="288"/>
      <c r="N36" s="288"/>
      <c r="O36" s="288"/>
      <c r="P36" s="288"/>
      <c r="Q36" s="289"/>
      <c r="R36" s="274"/>
      <c r="S36" s="275">
        <f>IF(OR(C36="",C36=T$4),NA(),MATCH($B36&amp;$C36,'Smelter Reference List'!$J:$J,0))</f>
        <v>55</v>
      </c>
      <c r="T36" s="276"/>
      <c r="U36" s="276"/>
      <c r="V36" s="276"/>
      <c r="W36" s="276"/>
    </row>
    <row r="37" spans="1:23" s="267" customFormat="1" ht="20.25">
      <c r="A37" s="265"/>
      <c r="B37" s="273" t="s">
        <v>2429</v>
      </c>
      <c r="C37" s="273" t="s">
        <v>2816</v>
      </c>
      <c r="D37" s="166" t="str">
        <f ca="1">IF(ISERROR($S37),"",OFFSET('Smelter Reference List'!$C$4,$S37-4,0)&amp;"")</f>
        <v>Fidelity Printers and Refiners Ltd.</v>
      </c>
      <c r="E37" s="166" t="str">
        <f ca="1">IF(ISERROR($S37),"",OFFSET('Smelter Reference List'!$D$4,$S37-4,0)&amp;"")</f>
        <v>ZIMBABWE</v>
      </c>
      <c r="F37" s="166" t="str">
        <f ca="1">IF(ISERROR($S37),"",OFFSET('Smelter Reference List'!$E$4,$S37-4,0))</f>
        <v>CID002515</v>
      </c>
      <c r="G37" s="166" t="str">
        <f ca="1">IF(C37=$U$4,"Enter smelter details", IF(ISERROR($S37),"",OFFSET('Smelter Reference List'!$F$4,$S37-4,0)))</f>
        <v>CFSI</v>
      </c>
      <c r="H37" s="290">
        <f ca="1">IF(ISERROR($S37),"",OFFSET('Smelter Reference List'!$G$4,$S37-4,0))</f>
        <v>0</v>
      </c>
      <c r="I37" s="291" t="str">
        <f ca="1">IF(ISERROR($S37),"",OFFSET('Smelter Reference List'!$H$4,$S37-4,0))</f>
        <v>Msasa</v>
      </c>
      <c r="J37" s="291" t="str">
        <f ca="1">IF(ISERROR($S37),"",OFFSET('Smelter Reference List'!$I$4,$S37-4,0))</f>
        <v>Harare</v>
      </c>
      <c r="K37" s="288"/>
      <c r="L37" s="288"/>
      <c r="M37" s="288"/>
      <c r="N37" s="288"/>
      <c r="O37" s="288"/>
      <c r="P37" s="288"/>
      <c r="Q37" s="289"/>
      <c r="R37" s="274"/>
      <c r="S37" s="275">
        <f>IF(OR(C37="",C37=T$4),NA(),MATCH($B37&amp;$C37,'Smelter Reference List'!$J:$J,0))</f>
        <v>56</v>
      </c>
      <c r="T37" s="276"/>
      <c r="U37" s="276"/>
      <c r="V37" s="276"/>
      <c r="W37" s="276"/>
    </row>
    <row r="38" spans="1:23" s="267" customFormat="1" ht="20.25">
      <c r="A38" s="265"/>
      <c r="B38" s="273" t="s">
        <v>2429</v>
      </c>
      <c r="C38" s="273" t="s">
        <v>4381</v>
      </c>
      <c r="D38" s="166" t="str">
        <f ca="1">IF(ISERROR($S38),"",OFFSET('Smelter Reference List'!$C$4,$S38-4,0)&amp;"")</f>
        <v>Gansu Seemine Material Hi-Tech Co., Ltd.</v>
      </c>
      <c r="E38" s="166" t="str">
        <f ca="1">IF(ISERROR($S38),"",OFFSET('Smelter Reference List'!$D$4,$S38-4,0)&amp;"")</f>
        <v>CHINA</v>
      </c>
      <c r="F38" s="166" t="str">
        <f ca="1">IF(ISERROR($S38),"",OFFSET('Smelter Reference List'!$E$4,$S38-4,0))</f>
        <v>CID000522</v>
      </c>
      <c r="G38" s="166" t="str">
        <f ca="1">IF(C38=$U$4,"Enter smelter details", IF(ISERROR($S38),"",OFFSET('Smelter Reference List'!$F$4,$S38-4,0)))</f>
        <v>CFSI</v>
      </c>
      <c r="H38" s="290">
        <f ca="1">IF(ISERROR($S38),"",OFFSET('Smelter Reference List'!$G$4,$S38-4,0))</f>
        <v>0</v>
      </c>
      <c r="I38" s="291" t="str">
        <f ca="1">IF(ISERROR($S38),"",OFFSET('Smelter Reference List'!$H$4,$S38-4,0))</f>
        <v>Lanzhou</v>
      </c>
      <c r="J38" s="291" t="str">
        <f ca="1">IF(ISERROR($S38),"",OFFSET('Smelter Reference List'!$I$4,$S38-4,0))</f>
        <v>Gansu</v>
      </c>
      <c r="K38" s="288"/>
      <c r="L38" s="288"/>
      <c r="M38" s="288"/>
      <c r="N38" s="288"/>
      <c r="O38" s="288"/>
      <c r="P38" s="288"/>
      <c r="Q38" s="289"/>
      <c r="R38" s="274"/>
      <c r="S38" s="275">
        <f>IF(OR(C38="",C38=T$4),NA(),MATCH($B38&amp;$C38,'Smelter Reference List'!$J:$J,0))</f>
        <v>59</v>
      </c>
      <c r="T38" s="276"/>
      <c r="U38" s="276"/>
      <c r="V38" s="276"/>
      <c r="W38" s="276"/>
    </row>
    <row r="39" spans="1:23" s="267" customFormat="1" ht="20.25">
      <c r="A39" s="265"/>
      <c r="B39" s="273" t="s">
        <v>2429</v>
      </c>
      <c r="C39" s="273" t="s">
        <v>3543</v>
      </c>
      <c r="D39" s="166" t="str">
        <f ca="1">IF(ISERROR($S39),"",OFFSET('Smelter Reference List'!$C$4,$S39-4,0)&amp;"")</f>
        <v>Geib Refining Corporation</v>
      </c>
      <c r="E39" s="166" t="str">
        <f ca="1">IF(ISERROR($S39),"",OFFSET('Smelter Reference List'!$D$4,$S39-4,0)&amp;"")</f>
        <v>UNITED STATES</v>
      </c>
      <c r="F39" s="166" t="str">
        <f ca="1">IF(ISERROR($S39),"",OFFSET('Smelter Reference List'!$E$4,$S39-4,0))</f>
        <v>CID002459</v>
      </c>
      <c r="G39" s="166" t="str">
        <f ca="1">IF(C39=$U$4,"Enter smelter details", IF(ISERROR($S39),"",OFFSET('Smelter Reference List'!$F$4,$S39-4,0)))</f>
        <v>CFSI</v>
      </c>
      <c r="H39" s="290">
        <f ca="1">IF(ISERROR($S39),"",OFFSET('Smelter Reference List'!$G$4,$S39-4,0))</f>
        <v>0</v>
      </c>
      <c r="I39" s="291" t="str">
        <f ca="1">IF(ISERROR($S39),"",OFFSET('Smelter Reference List'!$H$4,$S39-4,0))</f>
        <v>Warwick</v>
      </c>
      <c r="J39" s="291" t="str">
        <f ca="1">IF(ISERROR($S39),"",OFFSET('Smelter Reference List'!$I$4,$S39-4,0))</f>
        <v>Rhode Island</v>
      </c>
      <c r="K39" s="288"/>
      <c r="L39" s="288"/>
      <c r="M39" s="288"/>
      <c r="N39" s="288"/>
      <c r="O39" s="288"/>
      <c r="P39" s="288"/>
      <c r="Q39" s="289"/>
      <c r="R39" s="274"/>
      <c r="S39" s="275">
        <f>IF(OR(C39="",C39=T$4),NA(),MATCH($B39&amp;$C39,'Smelter Reference List'!$J:$J,0))</f>
        <v>60</v>
      </c>
      <c r="T39" s="276"/>
      <c r="U39" s="276"/>
      <c r="V39" s="276"/>
      <c r="W39" s="276"/>
    </row>
    <row r="40" spans="1:23" s="267" customFormat="1" ht="20.25">
      <c r="A40" s="265"/>
      <c r="B40" s="273" t="s">
        <v>2429</v>
      </c>
      <c r="C40" s="273" t="s">
        <v>4530</v>
      </c>
      <c r="D40" s="166" t="str">
        <f ca="1">IF(ISERROR($S40),"",OFFSET('Smelter Reference List'!$C$4,$S40-4,0)&amp;"")</f>
        <v>Great Wall Precious Metals Co., Ltd. of CBPM</v>
      </c>
      <c r="E40" s="166" t="str">
        <f ca="1">IF(ISERROR($S40),"",OFFSET('Smelter Reference List'!$D$4,$S40-4,0)&amp;"")</f>
        <v>CHINA</v>
      </c>
      <c r="F40" s="166" t="str">
        <f ca="1">IF(ISERROR($S40),"",OFFSET('Smelter Reference List'!$E$4,$S40-4,0))</f>
        <v>CID001909</v>
      </c>
      <c r="G40" s="166" t="str">
        <f ca="1">IF(C40=$U$4,"Enter smelter details", IF(ISERROR($S40),"",OFFSET('Smelter Reference List'!$F$4,$S40-4,0)))</f>
        <v>CFSI</v>
      </c>
      <c r="H40" s="290">
        <f ca="1">IF(ISERROR($S40),"",OFFSET('Smelter Reference List'!$G$4,$S40-4,0))</f>
        <v>0</v>
      </c>
      <c r="I40" s="291" t="str">
        <f ca="1">IF(ISERROR($S40),"",OFFSET('Smelter Reference List'!$H$4,$S40-4,0))</f>
        <v>Chengdu</v>
      </c>
      <c r="J40" s="291" t="str">
        <f ca="1">IF(ISERROR($S40),"",OFFSET('Smelter Reference List'!$I$4,$S40-4,0))</f>
        <v>Sichuan</v>
      </c>
      <c r="K40" s="288"/>
      <c r="L40" s="288"/>
      <c r="M40" s="288"/>
      <c r="N40" s="288"/>
      <c r="O40" s="288"/>
      <c r="P40" s="288"/>
      <c r="Q40" s="289"/>
      <c r="R40" s="274"/>
      <c r="S40" s="275">
        <f>IF(OR(C40="",C40=T$4),NA(),MATCH($B40&amp;$C40,'Smelter Reference List'!$J:$J,0))</f>
        <v>63</v>
      </c>
      <c r="T40" s="276"/>
      <c r="U40" s="276"/>
      <c r="V40" s="276"/>
      <c r="W40" s="276"/>
    </row>
    <row r="41" spans="1:23" s="267" customFormat="1" ht="20.25">
      <c r="A41" s="265"/>
      <c r="B41" s="273" t="s">
        <v>2429</v>
      </c>
      <c r="C41" s="273" t="s">
        <v>1354</v>
      </c>
      <c r="D41" s="166" t="str">
        <f ca="1">IF(ISERROR($S41),"",OFFSET('Smelter Reference List'!$C$4,$S41-4,0)&amp;"")</f>
        <v>Guangdong Jinding Gold Limited</v>
      </c>
      <c r="E41" s="166" t="str">
        <f ca="1">IF(ISERROR($S41),"",OFFSET('Smelter Reference List'!$D$4,$S41-4,0)&amp;"")</f>
        <v>CHINA</v>
      </c>
      <c r="F41" s="166" t="str">
        <f ca="1">IF(ISERROR($S41),"",OFFSET('Smelter Reference List'!$E$4,$S41-4,0))</f>
        <v>CID002312</v>
      </c>
      <c r="G41" s="166" t="str">
        <f ca="1">IF(C41=$U$4,"Enter smelter details", IF(ISERROR($S41),"",OFFSET('Smelter Reference List'!$F$4,$S41-4,0)))</f>
        <v>CFSI</v>
      </c>
      <c r="H41" s="290">
        <f ca="1">IF(ISERROR($S41),"",OFFSET('Smelter Reference List'!$G$4,$S41-4,0))</f>
        <v>0</v>
      </c>
      <c r="I41" s="291" t="str">
        <f ca="1">IF(ISERROR($S41),"",OFFSET('Smelter Reference List'!$H$4,$S41-4,0))</f>
        <v>Guangzhou</v>
      </c>
      <c r="J41" s="291" t="str">
        <f ca="1">IF(ISERROR($S41),"",OFFSET('Smelter Reference List'!$I$4,$S41-4,0))</f>
        <v>Guangdong</v>
      </c>
      <c r="K41" s="288"/>
      <c r="L41" s="288"/>
      <c r="M41" s="288"/>
      <c r="N41" s="288"/>
      <c r="O41" s="288"/>
      <c r="P41" s="288"/>
      <c r="Q41" s="289"/>
      <c r="R41" s="274"/>
      <c r="S41" s="275">
        <f>IF(OR(C41="",C41=T$4),NA(),MATCH($B41&amp;$C41,'Smelter Reference List'!$J:$J,0))</f>
        <v>65</v>
      </c>
      <c r="T41" s="276"/>
      <c r="U41" s="276"/>
      <c r="V41" s="276"/>
      <c r="W41" s="276"/>
    </row>
    <row r="42" spans="1:23" s="267" customFormat="1" ht="20.25">
      <c r="A42" s="265"/>
      <c r="B42" s="273" t="s">
        <v>2429</v>
      </c>
      <c r="C42" s="273" t="s">
        <v>3379</v>
      </c>
      <c r="D42" s="166" t="str">
        <f ca="1">IF(ISERROR($S42),"",OFFSET('Smelter Reference List'!$C$4,$S42-4,0)&amp;"")</f>
        <v>Guoda Safina High-Tech Environmental Refinery Co., Ltd.</v>
      </c>
      <c r="E42" s="166" t="str">
        <f ca="1">IF(ISERROR($S42),"",OFFSET('Smelter Reference List'!$D$4,$S42-4,0)&amp;"")</f>
        <v>CHINA</v>
      </c>
      <c r="F42" s="166" t="str">
        <f ca="1">IF(ISERROR($S42),"",OFFSET('Smelter Reference List'!$E$4,$S42-4,0))</f>
        <v>CID000651</v>
      </c>
      <c r="G42" s="166" t="str">
        <f ca="1">IF(C42=$U$4,"Enter smelter details", IF(ISERROR($S42),"",OFFSET('Smelter Reference List'!$F$4,$S42-4,0)))</f>
        <v>CFSI</v>
      </c>
      <c r="H42" s="290">
        <f ca="1">IF(ISERROR($S42),"",OFFSET('Smelter Reference List'!$G$4,$S42-4,0))</f>
        <v>0</v>
      </c>
      <c r="I42" s="291" t="str">
        <f ca="1">IF(ISERROR($S42),"",OFFSET('Smelter Reference List'!$H$4,$S42-4,0))</f>
        <v>Zhaoyuan</v>
      </c>
      <c r="J42" s="291" t="str">
        <f ca="1">IF(ISERROR($S42),"",OFFSET('Smelter Reference List'!$I$4,$S42-4,0))</f>
        <v>Shandong</v>
      </c>
      <c r="K42" s="288"/>
      <c r="L42" s="288"/>
      <c r="M42" s="288"/>
      <c r="N42" s="288"/>
      <c r="O42" s="288"/>
      <c r="P42" s="288"/>
      <c r="Q42" s="289"/>
      <c r="R42" s="274"/>
      <c r="S42" s="275">
        <f>IF(OR(C42="",C42=T$4),NA(),MATCH($B42&amp;$C42,'Smelter Reference List'!$J:$J,0))</f>
        <v>66</v>
      </c>
      <c r="T42" s="276"/>
      <c r="U42" s="276"/>
      <c r="V42" s="276"/>
      <c r="W42" s="276"/>
    </row>
    <row r="43" spans="1:23" s="267" customFormat="1" ht="20.25">
      <c r="A43" s="265"/>
      <c r="B43" s="273" t="s">
        <v>2429</v>
      </c>
      <c r="C43" s="273" t="s">
        <v>773</v>
      </c>
      <c r="D43" s="166" t="str">
        <f ca="1">IF(ISERROR($S43),"",OFFSET('Smelter Reference List'!$C$4,$S43-4,0)&amp;"")</f>
        <v>Hangzhou Fuchunjiang Smelting Co., Ltd.</v>
      </c>
      <c r="E43" s="166" t="str">
        <f ca="1">IF(ISERROR($S43),"",OFFSET('Smelter Reference List'!$D$4,$S43-4,0)&amp;"")</f>
        <v>CHINA</v>
      </c>
      <c r="F43" s="166" t="str">
        <f ca="1">IF(ISERROR($S43),"",OFFSET('Smelter Reference List'!$E$4,$S43-4,0))</f>
        <v>CID000671</v>
      </c>
      <c r="G43" s="166" t="str">
        <f ca="1">IF(C43=$U$4,"Enter smelter details", IF(ISERROR($S43),"",OFFSET('Smelter Reference List'!$F$4,$S43-4,0)))</f>
        <v>CFSI</v>
      </c>
      <c r="H43" s="290">
        <f ca="1">IF(ISERROR($S43),"",OFFSET('Smelter Reference List'!$G$4,$S43-4,0))</f>
        <v>0</v>
      </c>
      <c r="I43" s="291" t="str">
        <f ca="1">IF(ISERROR($S43),"",OFFSET('Smelter Reference List'!$H$4,$S43-4,0))</f>
        <v>Fuyang</v>
      </c>
      <c r="J43" s="291" t="str">
        <f ca="1">IF(ISERROR($S43),"",OFFSET('Smelter Reference List'!$I$4,$S43-4,0))</f>
        <v>Zhejiang</v>
      </c>
      <c r="K43" s="288"/>
      <c r="L43" s="288"/>
      <c r="M43" s="288"/>
      <c r="N43" s="288"/>
      <c r="O43" s="288"/>
      <c r="P43" s="288"/>
      <c r="Q43" s="289"/>
      <c r="R43" s="274"/>
      <c r="S43" s="275">
        <f>IF(OR(C43="",C43=T$4),NA(),MATCH($B43&amp;$C43,'Smelter Reference List'!$J:$J,0))</f>
        <v>67</v>
      </c>
      <c r="T43" s="276"/>
      <c r="U43" s="276"/>
      <c r="V43" s="276"/>
      <c r="W43" s="276"/>
    </row>
    <row r="44" spans="1:23" s="267" customFormat="1" ht="20.25">
      <c r="A44" s="265"/>
      <c r="B44" s="273" t="s">
        <v>2429</v>
      </c>
      <c r="C44" s="273" t="s">
        <v>2063</v>
      </c>
      <c r="D44" s="166" t="str">
        <f ca="1">IF(ISERROR($S44),"",OFFSET('Smelter Reference List'!$C$4,$S44-4,0)&amp;"")</f>
        <v>Heimerle + Meule GmbH</v>
      </c>
      <c r="E44" s="166" t="str">
        <f ca="1">IF(ISERROR($S44),"",OFFSET('Smelter Reference List'!$D$4,$S44-4,0)&amp;"")</f>
        <v>GERMANY</v>
      </c>
      <c r="F44" s="166" t="str">
        <f ca="1">IF(ISERROR($S44),"",OFFSET('Smelter Reference List'!$E$4,$S44-4,0))</f>
        <v>CID000694</v>
      </c>
      <c r="G44" s="166" t="str">
        <f ca="1">IF(C44=$U$4,"Enter smelter details", IF(ISERROR($S44),"",OFFSET('Smelter Reference List'!$F$4,$S44-4,0)))</f>
        <v>CFSI</v>
      </c>
      <c r="H44" s="290">
        <f ca="1">IF(ISERROR($S44),"",OFFSET('Smelter Reference List'!$G$4,$S44-4,0))</f>
        <v>0</v>
      </c>
      <c r="I44" s="291" t="str">
        <f ca="1">IF(ISERROR($S44),"",OFFSET('Smelter Reference List'!$H$4,$S44-4,0))</f>
        <v>Pforzheim</v>
      </c>
      <c r="J44" s="291" t="str">
        <f ca="1">IF(ISERROR($S44),"",OFFSET('Smelter Reference List'!$I$4,$S44-4,0))</f>
        <v>Baden-Württemberg</v>
      </c>
      <c r="K44" s="288"/>
      <c r="L44" s="288"/>
      <c r="M44" s="288"/>
      <c r="N44" s="288"/>
      <c r="O44" s="288"/>
      <c r="P44" s="288"/>
      <c r="Q44" s="289"/>
      <c r="R44" s="274"/>
      <c r="S44" s="275">
        <f>IF(OR(C44="",C44=T$4),NA(),MATCH($B44&amp;$C44,'Smelter Reference List'!$J:$J,0))</f>
        <v>68</v>
      </c>
      <c r="T44" s="276"/>
      <c r="U44" s="276"/>
      <c r="V44" s="276"/>
      <c r="W44" s="276"/>
    </row>
    <row r="45" spans="1:23" s="267" customFormat="1" ht="20.25">
      <c r="A45" s="265"/>
      <c r="B45" s="273" t="s">
        <v>2429</v>
      </c>
      <c r="C45" s="273" t="s">
        <v>86</v>
      </c>
      <c r="D45" s="166" t="str">
        <f ca="1">IF(ISERROR($S45),"",OFFSET('Smelter Reference List'!$C$4,$S45-4,0)&amp;"")</f>
        <v>Heraeus Ltd. Hong Kong</v>
      </c>
      <c r="E45" s="166" t="str">
        <f ca="1">IF(ISERROR($S45),"",OFFSET('Smelter Reference List'!$D$4,$S45-4,0)&amp;"")</f>
        <v>CHINA</v>
      </c>
      <c r="F45" s="166" t="str">
        <f ca="1">IF(ISERROR($S45),"",OFFSET('Smelter Reference List'!$E$4,$S45-4,0))</f>
        <v>CID000707</v>
      </c>
      <c r="G45" s="166" t="str">
        <f ca="1">IF(C45=$U$4,"Enter smelter details", IF(ISERROR($S45),"",OFFSET('Smelter Reference List'!$F$4,$S45-4,0)))</f>
        <v>CFSI</v>
      </c>
      <c r="H45" s="290">
        <f ca="1">IF(ISERROR($S45),"",OFFSET('Smelter Reference List'!$G$4,$S45-4,0))</f>
        <v>0</v>
      </c>
      <c r="I45" s="291" t="str">
        <f ca="1">IF(ISERROR($S45),"",OFFSET('Smelter Reference List'!$H$4,$S45-4,0))</f>
        <v>Fanling</v>
      </c>
      <c r="J45" s="291" t="str">
        <f ca="1">IF(ISERROR($S45),"",OFFSET('Smelter Reference List'!$I$4,$S45-4,0))</f>
        <v>Hong Kong</v>
      </c>
      <c r="K45" s="288"/>
      <c r="L45" s="288"/>
      <c r="M45" s="288"/>
      <c r="N45" s="288"/>
      <c r="O45" s="288"/>
      <c r="P45" s="288"/>
      <c r="Q45" s="289"/>
      <c r="R45" s="274"/>
      <c r="S45" s="275">
        <f>IF(OR(C45="",C45=T$4),NA(),MATCH($B45&amp;$C45,'Smelter Reference List'!$J:$J,0))</f>
        <v>72</v>
      </c>
      <c r="T45" s="276"/>
      <c r="U45" s="276"/>
      <c r="V45" s="276"/>
      <c r="W45" s="276"/>
    </row>
    <row r="46" spans="1:23" s="267" customFormat="1" ht="20.25">
      <c r="A46" s="265"/>
      <c r="B46" s="273" t="s">
        <v>2429</v>
      </c>
      <c r="C46" s="273" t="s">
        <v>2560</v>
      </c>
      <c r="D46" s="166" t="str">
        <f ca="1">IF(ISERROR($S46),"",OFFSET('Smelter Reference List'!$C$4,$S46-4,0)&amp;"")</f>
        <v>Heraeus Precious Metals GmbH &amp; Co. KG</v>
      </c>
      <c r="E46" s="166" t="str">
        <f ca="1">IF(ISERROR($S46),"",OFFSET('Smelter Reference List'!$D$4,$S46-4,0)&amp;"")</f>
        <v>GERMANY</v>
      </c>
      <c r="F46" s="166" t="str">
        <f ca="1">IF(ISERROR($S46),"",OFFSET('Smelter Reference List'!$E$4,$S46-4,0))</f>
        <v>CID000711</v>
      </c>
      <c r="G46" s="166" t="str">
        <f ca="1">IF(C46=$U$4,"Enter smelter details", IF(ISERROR($S46),"",OFFSET('Smelter Reference List'!$F$4,$S46-4,0)))</f>
        <v>CFSI</v>
      </c>
      <c r="H46" s="290">
        <f ca="1">IF(ISERROR($S46),"",OFFSET('Smelter Reference List'!$G$4,$S46-4,0))</f>
        <v>0</v>
      </c>
      <c r="I46" s="291" t="str">
        <f ca="1">IF(ISERROR($S46),"",OFFSET('Smelter Reference List'!$H$4,$S46-4,0))</f>
        <v>Hanau</v>
      </c>
      <c r="J46" s="291" t="str">
        <f ca="1">IF(ISERROR($S46),"",OFFSET('Smelter Reference List'!$I$4,$S46-4,0))</f>
        <v>Hesse</v>
      </c>
      <c r="K46" s="288"/>
      <c r="L46" s="288"/>
      <c r="M46" s="288"/>
      <c r="N46" s="288"/>
      <c r="O46" s="288"/>
      <c r="P46" s="288"/>
      <c r="Q46" s="289"/>
      <c r="R46" s="274"/>
      <c r="S46" s="275">
        <f>IF(OR(C46="",C46=T$4),NA(),MATCH($B46&amp;$C46,'Smelter Reference List'!$J:$J,0))</f>
        <v>73</v>
      </c>
      <c r="T46" s="276"/>
      <c r="U46" s="276"/>
      <c r="V46" s="276"/>
      <c r="W46" s="276"/>
    </row>
    <row r="47" spans="1:23" s="267" customFormat="1" ht="20.25">
      <c r="A47" s="265"/>
      <c r="B47" s="273" t="s">
        <v>2429</v>
      </c>
      <c r="C47" s="273" t="s">
        <v>4522</v>
      </c>
      <c r="D47" s="166" t="str">
        <f ca="1">IF(ISERROR($S47),"",OFFSET('Smelter Reference List'!$C$4,$S47-4,0)&amp;"")</f>
        <v>Hunan Chenzhou Mining Co., Ltd.</v>
      </c>
      <c r="E47" s="166" t="str">
        <f ca="1">IF(ISERROR($S47),"",OFFSET('Smelter Reference List'!$D$4,$S47-4,0)&amp;"")</f>
        <v>CHINA</v>
      </c>
      <c r="F47" s="166" t="str">
        <f ca="1">IF(ISERROR($S47),"",OFFSET('Smelter Reference List'!$E$4,$S47-4,0))</f>
        <v>CID000767</v>
      </c>
      <c r="G47" s="166" t="str">
        <f ca="1">IF(C47=$U$4,"Enter smelter details", IF(ISERROR($S47),"",OFFSET('Smelter Reference List'!$F$4,$S47-4,0)))</f>
        <v>CFSI</v>
      </c>
      <c r="H47" s="290">
        <f ca="1">IF(ISERROR($S47),"",OFFSET('Smelter Reference List'!$G$4,$S47-4,0))</f>
        <v>0</v>
      </c>
      <c r="I47" s="291" t="str">
        <f ca="1">IF(ISERROR($S47),"",OFFSET('Smelter Reference List'!$H$4,$S47-4,0))</f>
        <v>Yuanling</v>
      </c>
      <c r="J47" s="291" t="str">
        <f ca="1">IF(ISERROR($S47),"",OFFSET('Smelter Reference List'!$I$4,$S47-4,0))</f>
        <v>Hunan</v>
      </c>
      <c r="K47" s="288"/>
      <c r="L47" s="288"/>
      <c r="M47" s="288"/>
      <c r="N47" s="288"/>
      <c r="O47" s="288"/>
      <c r="P47" s="288"/>
      <c r="Q47" s="289"/>
      <c r="R47" s="274"/>
      <c r="S47" s="275">
        <f>IF(OR(C47="",C47=T$4),NA(),MATCH($B47&amp;$C47,'Smelter Reference List'!$J:$J,0))</f>
        <v>74</v>
      </c>
      <c r="T47" s="276"/>
      <c r="U47" s="276"/>
      <c r="V47" s="276"/>
      <c r="W47" s="276"/>
    </row>
    <row r="48" spans="1:23" s="267" customFormat="1" ht="20.25">
      <c r="A48" s="265"/>
      <c r="B48" s="273" t="s">
        <v>2429</v>
      </c>
      <c r="C48" s="273" t="s">
        <v>4384</v>
      </c>
      <c r="D48" s="166" t="str">
        <f ca="1">IF(ISERROR($S48),"",OFFSET('Smelter Reference List'!$C$4,$S48-4,0)&amp;"")</f>
        <v>Hwasung CJ Co., Ltd.</v>
      </c>
      <c r="E48" s="166" t="str">
        <f ca="1">IF(ISERROR($S48),"",OFFSET('Smelter Reference List'!$D$4,$S48-4,0)&amp;"")</f>
        <v>KOREA, REPUBLIC OF</v>
      </c>
      <c r="F48" s="166" t="str">
        <f ca="1">IF(ISERROR($S48),"",OFFSET('Smelter Reference List'!$E$4,$S48-4,0))</f>
        <v>CID000778</v>
      </c>
      <c r="G48" s="166" t="str">
        <f ca="1">IF(C48=$U$4,"Enter smelter details", IF(ISERROR($S48),"",OFFSET('Smelter Reference List'!$F$4,$S48-4,0)))</f>
        <v>CFSI</v>
      </c>
      <c r="H48" s="290">
        <f ca="1">IF(ISERROR($S48),"",OFFSET('Smelter Reference List'!$G$4,$S48-4,0))</f>
        <v>0</v>
      </c>
      <c r="I48" s="291" t="str">
        <f ca="1">IF(ISERROR($S48),"",OFFSET('Smelter Reference List'!$H$4,$S48-4,0))</f>
        <v>Danwon</v>
      </c>
      <c r="J48" s="291" t="str">
        <f ca="1">IF(ISERROR($S48),"",OFFSET('Smelter Reference List'!$I$4,$S48-4,0))</f>
        <v>Gyeonggi</v>
      </c>
      <c r="K48" s="288"/>
      <c r="L48" s="288"/>
      <c r="M48" s="288"/>
      <c r="N48" s="288"/>
      <c r="O48" s="288"/>
      <c r="P48" s="288"/>
      <c r="Q48" s="289"/>
      <c r="R48" s="274"/>
      <c r="S48" s="275">
        <f>IF(OR(C48="",C48=T$4),NA(),MATCH($B48&amp;$C48,'Smelter Reference List'!$J:$J,0))</f>
        <v>77</v>
      </c>
      <c r="T48" s="276"/>
      <c r="U48" s="276"/>
      <c r="V48" s="276"/>
      <c r="W48" s="276"/>
    </row>
    <row r="49" spans="1:23" s="267" customFormat="1" ht="20.25">
      <c r="A49" s="265"/>
      <c r="B49" s="273" t="s">
        <v>2429</v>
      </c>
      <c r="C49" s="273" t="s">
        <v>1274</v>
      </c>
      <c r="D49" s="166" t="str">
        <f ca="1">IF(ISERROR($S49),"",OFFSET('Smelter Reference List'!$C$4,$S49-4,0)&amp;"")</f>
        <v>Inner Mongolia Qiankun Gold and Silver Refinery Share Company Limited</v>
      </c>
      <c r="E49" s="166" t="str">
        <f ca="1">IF(ISERROR($S49),"",OFFSET('Smelter Reference List'!$D$4,$S49-4,0)&amp;"")</f>
        <v>CHINA</v>
      </c>
      <c r="F49" s="166" t="str">
        <f ca="1">IF(ISERROR($S49),"",OFFSET('Smelter Reference List'!$E$4,$S49-4,0))</f>
        <v>CID000801</v>
      </c>
      <c r="G49" s="166" t="str">
        <f ca="1">IF(C49=$U$4,"Enter smelter details", IF(ISERROR($S49),"",OFFSET('Smelter Reference List'!$F$4,$S49-4,0)))</f>
        <v>CFSI</v>
      </c>
      <c r="H49" s="290">
        <f ca="1">IF(ISERROR($S49),"",OFFSET('Smelter Reference List'!$G$4,$S49-4,0))</f>
        <v>0</v>
      </c>
      <c r="I49" s="291" t="str">
        <f ca="1">IF(ISERROR($S49),"",OFFSET('Smelter Reference List'!$H$4,$S49-4,0))</f>
        <v>Hohhot</v>
      </c>
      <c r="J49" s="291" t="str">
        <f ca="1">IF(ISERROR($S49),"",OFFSET('Smelter Reference List'!$I$4,$S49-4,0))</f>
        <v>Inner Mongolia</v>
      </c>
      <c r="K49" s="288"/>
      <c r="L49" s="288"/>
      <c r="M49" s="288"/>
      <c r="N49" s="288"/>
      <c r="O49" s="288"/>
      <c r="P49" s="288"/>
      <c r="Q49" s="289"/>
      <c r="R49" s="274"/>
      <c r="S49" s="275">
        <f>IF(OR(C49="",C49=T$4),NA(),MATCH($B49&amp;$C49,'Smelter Reference List'!$J:$J,0))</f>
        <v>78</v>
      </c>
      <c r="T49" s="276"/>
      <c r="U49" s="276"/>
      <c r="V49" s="276"/>
      <c r="W49" s="276"/>
    </row>
    <row r="50" spans="1:23" s="267" customFormat="1" ht="20.25">
      <c r="A50" s="265"/>
      <c r="B50" s="273" t="s">
        <v>2429</v>
      </c>
      <c r="C50" s="273" t="s">
        <v>2561</v>
      </c>
      <c r="D50" s="166" t="str">
        <f ca="1">IF(ISERROR($S50),"",OFFSET('Smelter Reference List'!$C$4,$S50-4,0)&amp;"")</f>
        <v>Ishifuku Metal Industry Co., Ltd.</v>
      </c>
      <c r="E50" s="166" t="str">
        <f ca="1">IF(ISERROR($S50),"",OFFSET('Smelter Reference List'!$D$4,$S50-4,0)&amp;"")</f>
        <v>JAPAN</v>
      </c>
      <c r="F50" s="166" t="str">
        <f ca="1">IF(ISERROR($S50),"",OFFSET('Smelter Reference List'!$E$4,$S50-4,0))</f>
        <v>CID000807</v>
      </c>
      <c r="G50" s="166" t="str">
        <f ca="1">IF(C50=$U$4,"Enter smelter details", IF(ISERROR($S50),"",OFFSET('Smelter Reference List'!$F$4,$S50-4,0)))</f>
        <v>CFSI</v>
      </c>
      <c r="H50" s="290">
        <f ca="1">IF(ISERROR($S50),"",OFFSET('Smelter Reference List'!$G$4,$S50-4,0))</f>
        <v>0</v>
      </c>
      <c r="I50" s="291" t="str">
        <f ca="1">IF(ISERROR($S50),"",OFFSET('Smelter Reference List'!$H$4,$S50-4,0))</f>
        <v>Soka</v>
      </c>
      <c r="J50" s="291" t="str">
        <f ca="1">IF(ISERROR($S50),"",OFFSET('Smelter Reference List'!$I$4,$S50-4,0))</f>
        <v>Saitama</v>
      </c>
      <c r="K50" s="288"/>
      <c r="L50" s="288"/>
      <c r="M50" s="288"/>
      <c r="N50" s="288"/>
      <c r="O50" s="288"/>
      <c r="P50" s="288"/>
      <c r="Q50" s="289"/>
      <c r="R50" s="274"/>
      <c r="S50" s="275">
        <f>IF(OR(C50="",C50=T$4),NA(),MATCH($B50&amp;$C50,'Smelter Reference List'!$J:$J,0))</f>
        <v>79</v>
      </c>
      <c r="T50" s="276"/>
      <c r="U50" s="276"/>
      <c r="V50" s="276"/>
      <c r="W50" s="276"/>
    </row>
    <row r="51" spans="1:23" s="267" customFormat="1" ht="20.25">
      <c r="A51" s="265"/>
      <c r="B51" s="273" t="s">
        <v>2429</v>
      </c>
      <c r="C51" s="273" t="s">
        <v>2573</v>
      </c>
      <c r="D51" s="166" t="str">
        <f ca="1">IF(ISERROR($S51),"",OFFSET('Smelter Reference List'!$C$4,$S51-4,0)&amp;"")</f>
        <v>Istanbul Gold Refinery</v>
      </c>
      <c r="E51" s="166" t="str">
        <f ca="1">IF(ISERROR($S51),"",OFFSET('Smelter Reference List'!$D$4,$S51-4,0)&amp;"")</f>
        <v>TURKEY</v>
      </c>
      <c r="F51" s="166" t="str">
        <f ca="1">IF(ISERROR($S51),"",OFFSET('Smelter Reference List'!$E$4,$S51-4,0))</f>
        <v>CID000814</v>
      </c>
      <c r="G51" s="166" t="str">
        <f ca="1">IF(C51=$U$4,"Enter smelter details", IF(ISERROR($S51),"",OFFSET('Smelter Reference List'!$F$4,$S51-4,0)))</f>
        <v>CFSI</v>
      </c>
      <c r="H51" s="290">
        <f ca="1">IF(ISERROR($S51),"",OFFSET('Smelter Reference List'!$G$4,$S51-4,0))</f>
        <v>0</v>
      </c>
      <c r="I51" s="291" t="str">
        <f ca="1">IF(ISERROR($S51),"",OFFSET('Smelter Reference List'!$H$4,$S51-4,0))</f>
        <v>Kuyumcukent</v>
      </c>
      <c r="J51" s="291" t="str">
        <f ca="1">IF(ISERROR($S51),"",OFFSET('Smelter Reference List'!$I$4,$S51-4,0))</f>
        <v>Istanbul</v>
      </c>
      <c r="K51" s="288"/>
      <c r="L51" s="288"/>
      <c r="M51" s="288"/>
      <c r="N51" s="288"/>
      <c r="O51" s="288"/>
      <c r="P51" s="288"/>
      <c r="Q51" s="289"/>
      <c r="R51" s="274"/>
      <c r="S51" s="275">
        <f>IF(OR(C51="",C51=T$4),NA(),MATCH($B51&amp;$C51,'Smelter Reference List'!$J:$J,0))</f>
        <v>80</v>
      </c>
      <c r="T51" s="276"/>
      <c r="U51" s="276"/>
      <c r="V51" s="276"/>
      <c r="W51" s="276"/>
    </row>
    <row r="52" spans="1:23" s="267" customFormat="1" ht="20.25">
      <c r="A52" s="265"/>
      <c r="B52" s="273" t="s">
        <v>2429</v>
      </c>
      <c r="C52" s="273" t="s">
        <v>1892</v>
      </c>
      <c r="D52" s="166" t="str">
        <f ca="1">IF(ISERROR($S52),"",OFFSET('Smelter Reference List'!$C$4,$S52-4,0)&amp;"")</f>
        <v>Japan Mint</v>
      </c>
      <c r="E52" s="166" t="str">
        <f ca="1">IF(ISERROR($S52),"",OFFSET('Smelter Reference List'!$D$4,$S52-4,0)&amp;"")</f>
        <v>JAPAN</v>
      </c>
      <c r="F52" s="166" t="str">
        <f ca="1">IF(ISERROR($S52),"",OFFSET('Smelter Reference List'!$E$4,$S52-4,0))</f>
        <v>CID000823</v>
      </c>
      <c r="G52" s="166" t="str">
        <f ca="1">IF(C52=$U$4,"Enter smelter details", IF(ISERROR($S52),"",OFFSET('Smelter Reference List'!$F$4,$S52-4,0)))</f>
        <v>CFSI</v>
      </c>
      <c r="H52" s="290">
        <f ca="1">IF(ISERROR($S52),"",OFFSET('Smelter Reference List'!$G$4,$S52-4,0))</f>
        <v>0</v>
      </c>
      <c r="I52" s="291" t="str">
        <f ca="1">IF(ISERROR($S52),"",OFFSET('Smelter Reference List'!$H$4,$S52-4,0))</f>
        <v>Osaka</v>
      </c>
      <c r="J52" s="291" t="str">
        <f ca="1">IF(ISERROR($S52),"",OFFSET('Smelter Reference List'!$I$4,$S52-4,0))</f>
        <v>Kansai</v>
      </c>
      <c r="K52" s="288"/>
      <c r="L52" s="288"/>
      <c r="M52" s="288"/>
      <c r="N52" s="288"/>
      <c r="O52" s="288"/>
      <c r="P52" s="288"/>
      <c r="Q52" s="289"/>
      <c r="R52" s="274"/>
      <c r="S52" s="275">
        <f>IF(OR(C52="",C52=T$4),NA(),MATCH($B52&amp;$C52,'Smelter Reference List'!$J:$J,0))</f>
        <v>81</v>
      </c>
      <c r="T52" s="276"/>
      <c r="U52" s="276"/>
      <c r="V52" s="276"/>
      <c r="W52" s="276"/>
    </row>
    <row r="53" spans="1:23" s="267" customFormat="1" ht="20.25">
      <c r="A53" s="265"/>
      <c r="B53" s="273" t="s">
        <v>2429</v>
      </c>
      <c r="C53" s="273" t="s">
        <v>1275</v>
      </c>
      <c r="D53" s="166" t="str">
        <f ca="1">IF(ISERROR($S53),"",OFFSET('Smelter Reference List'!$C$4,$S53-4,0)&amp;"")</f>
        <v>Jiangxi Copper Company Limited</v>
      </c>
      <c r="E53" s="166" t="str">
        <f ca="1">IF(ISERROR($S53),"",OFFSET('Smelter Reference List'!$D$4,$S53-4,0)&amp;"")</f>
        <v>CHINA</v>
      </c>
      <c r="F53" s="166" t="str">
        <f ca="1">IF(ISERROR($S53),"",OFFSET('Smelter Reference List'!$E$4,$S53-4,0))</f>
        <v>CID000855</v>
      </c>
      <c r="G53" s="166" t="str">
        <f ca="1">IF(C53=$U$4,"Enter smelter details", IF(ISERROR($S53),"",OFFSET('Smelter Reference List'!$F$4,$S53-4,0)))</f>
        <v>CFSI</v>
      </c>
      <c r="H53" s="290">
        <f ca="1">IF(ISERROR($S53),"",OFFSET('Smelter Reference List'!$G$4,$S53-4,0))</f>
        <v>0</v>
      </c>
      <c r="I53" s="291" t="str">
        <f ca="1">IF(ISERROR($S53),"",OFFSET('Smelter Reference List'!$H$4,$S53-4,0))</f>
        <v>Guixi City</v>
      </c>
      <c r="J53" s="291" t="str">
        <f ca="1">IF(ISERROR($S53),"",OFFSET('Smelter Reference List'!$I$4,$S53-4,0))</f>
        <v>Jiangxi</v>
      </c>
      <c r="K53" s="288"/>
      <c r="L53" s="288"/>
      <c r="M53" s="288"/>
      <c r="N53" s="288"/>
      <c r="O53" s="288"/>
      <c r="P53" s="288"/>
      <c r="Q53" s="289"/>
      <c r="R53" s="274"/>
      <c r="S53" s="275">
        <f>IF(OR(C53="",C53=T$4),NA(),MATCH($B53&amp;$C53,'Smelter Reference List'!$J:$J,0))</f>
        <v>83</v>
      </c>
      <c r="T53" s="276"/>
      <c r="U53" s="276"/>
      <c r="V53" s="276"/>
      <c r="W53" s="276"/>
    </row>
    <row r="54" spans="1:23" s="267" customFormat="1" ht="20.25">
      <c r="A54" s="265"/>
      <c r="B54" s="273" t="s">
        <v>2429</v>
      </c>
      <c r="C54" s="273" t="s">
        <v>1893</v>
      </c>
      <c r="D54" s="166" t="str">
        <f ca="1">IF(ISERROR($S54),"",OFFSET('Smelter Reference List'!$C$4,$S54-4,0)&amp;"")</f>
        <v>JSC Ekaterinburg Non-Ferrous Metal Processing Plant</v>
      </c>
      <c r="E54" s="166" t="str">
        <f ca="1">IF(ISERROR($S54),"",OFFSET('Smelter Reference List'!$D$4,$S54-4,0)&amp;"")</f>
        <v>RUSSIAN FEDERATION</v>
      </c>
      <c r="F54" s="166" t="str">
        <f ca="1">IF(ISERROR($S54),"",OFFSET('Smelter Reference List'!$E$4,$S54-4,0))</f>
        <v>CID000927</v>
      </c>
      <c r="G54" s="166" t="str">
        <f ca="1">IF(C54=$U$4,"Enter smelter details", IF(ISERROR($S54),"",OFFSET('Smelter Reference List'!$F$4,$S54-4,0)))</f>
        <v>CFSI</v>
      </c>
      <c r="H54" s="290">
        <f ca="1">IF(ISERROR($S54),"",OFFSET('Smelter Reference List'!$G$4,$S54-4,0))</f>
        <v>0</v>
      </c>
      <c r="I54" s="291" t="str">
        <f ca="1">IF(ISERROR($S54),"",OFFSET('Smelter Reference List'!$H$4,$S54-4,0))</f>
        <v>Verkhnyaya Pyshma</v>
      </c>
      <c r="J54" s="291" t="str">
        <f ca="1">IF(ISERROR($S54),"",OFFSET('Smelter Reference List'!$I$4,$S54-4,0))</f>
        <v>Sverdlovsk</v>
      </c>
      <c r="K54" s="288"/>
      <c r="L54" s="288"/>
      <c r="M54" s="288"/>
      <c r="N54" s="288"/>
      <c r="O54" s="288"/>
      <c r="P54" s="288"/>
      <c r="Q54" s="289"/>
      <c r="R54" s="274"/>
      <c r="S54" s="275">
        <f>IF(OR(C54="",C54=T$4),NA(),MATCH($B54&amp;$C54,'Smelter Reference List'!$J:$J,0))</f>
        <v>88</v>
      </c>
      <c r="T54" s="276"/>
      <c r="U54" s="276"/>
      <c r="V54" s="276"/>
      <c r="W54" s="276"/>
    </row>
    <row r="55" spans="1:23" s="267" customFormat="1" ht="20.25">
      <c r="A55" s="265"/>
      <c r="B55" s="273" t="s">
        <v>2429</v>
      </c>
      <c r="C55" s="273" t="s">
        <v>2862</v>
      </c>
      <c r="D55" s="166" t="str">
        <f ca="1">IF(ISERROR($S55),"",OFFSET('Smelter Reference List'!$C$4,$S55-4,0)&amp;"")</f>
        <v>JSC Uralelectromed</v>
      </c>
      <c r="E55" s="166" t="str">
        <f ca="1">IF(ISERROR($S55),"",OFFSET('Smelter Reference List'!$D$4,$S55-4,0)&amp;"")</f>
        <v>RUSSIAN FEDERATION</v>
      </c>
      <c r="F55" s="166" t="str">
        <f ca="1">IF(ISERROR($S55),"",OFFSET('Smelter Reference List'!$E$4,$S55-4,0))</f>
        <v>CID000929</v>
      </c>
      <c r="G55" s="166" t="str">
        <f ca="1">IF(C55=$U$4,"Enter smelter details", IF(ISERROR($S55),"",OFFSET('Smelter Reference List'!$F$4,$S55-4,0)))</f>
        <v>CFSI</v>
      </c>
      <c r="H55" s="290">
        <f ca="1">IF(ISERROR($S55),"",OFFSET('Smelter Reference List'!$G$4,$S55-4,0))</f>
        <v>0</v>
      </c>
      <c r="I55" s="291" t="str">
        <f ca="1">IF(ISERROR($S55),"",OFFSET('Smelter Reference List'!$H$4,$S55-4,0))</f>
        <v>Verkhnyaya Pyshma</v>
      </c>
      <c r="J55" s="291" t="str">
        <f ca="1">IF(ISERROR($S55),"",OFFSET('Smelter Reference List'!$I$4,$S55-4,0))</f>
        <v>Sverdlovsk</v>
      </c>
      <c r="K55" s="288"/>
      <c r="L55" s="288"/>
      <c r="M55" s="288"/>
      <c r="N55" s="288"/>
      <c r="O55" s="288"/>
      <c r="P55" s="288"/>
      <c r="Q55" s="289"/>
      <c r="R55" s="274"/>
      <c r="S55" s="275">
        <f>IF(OR(C55="",C55=T$4),NA(),MATCH($B55&amp;$C55,'Smelter Reference List'!$J:$J,0))</f>
        <v>89</v>
      </c>
      <c r="T55" s="276"/>
      <c r="U55" s="276"/>
      <c r="V55" s="276"/>
      <c r="W55" s="276"/>
    </row>
    <row r="56" spans="1:23" s="267" customFormat="1" ht="20.25">
      <c r="A56" s="265"/>
      <c r="B56" s="273" t="s">
        <v>2429</v>
      </c>
      <c r="C56" s="273" t="s">
        <v>87</v>
      </c>
      <c r="D56" s="166" t="str">
        <f ca="1">IF(ISERROR($S56),"",OFFSET('Smelter Reference List'!$C$4,$S56-4,0)&amp;"")</f>
        <v>JX Nippon Mining &amp; Metals Co., Ltd.</v>
      </c>
      <c r="E56" s="166" t="str">
        <f ca="1">IF(ISERROR($S56),"",OFFSET('Smelter Reference List'!$D$4,$S56-4,0)&amp;"")</f>
        <v>JAPAN</v>
      </c>
      <c r="F56" s="166" t="str">
        <f ca="1">IF(ISERROR($S56),"",OFFSET('Smelter Reference List'!$E$4,$S56-4,0))</f>
        <v>CID000937</v>
      </c>
      <c r="G56" s="166" t="str">
        <f ca="1">IF(C56=$U$4,"Enter smelter details", IF(ISERROR($S56),"",OFFSET('Smelter Reference List'!$F$4,$S56-4,0)))</f>
        <v>CFSI</v>
      </c>
      <c r="H56" s="290">
        <f ca="1">IF(ISERROR($S56),"",OFFSET('Smelter Reference List'!$G$4,$S56-4,0))</f>
        <v>0</v>
      </c>
      <c r="I56" s="291" t="str">
        <f ca="1">IF(ISERROR($S56),"",OFFSET('Smelter Reference List'!$H$4,$S56-4,0))</f>
        <v>Ōita</v>
      </c>
      <c r="J56" s="291" t="str">
        <f ca="1">IF(ISERROR($S56),"",OFFSET('Smelter Reference List'!$I$4,$S56-4,0))</f>
        <v>Ōita</v>
      </c>
      <c r="K56" s="288"/>
      <c r="L56" s="288"/>
      <c r="M56" s="288"/>
      <c r="N56" s="288"/>
      <c r="O56" s="288"/>
      <c r="P56" s="288"/>
      <c r="Q56" s="289"/>
      <c r="R56" s="274"/>
      <c r="S56" s="275">
        <f>IF(OR(C56="",C56=T$4),NA(),MATCH($B56&amp;$C56,'Smelter Reference List'!$J:$J,0))</f>
        <v>90</v>
      </c>
      <c r="T56" s="276"/>
      <c r="U56" s="276"/>
      <c r="V56" s="276"/>
      <c r="W56" s="276"/>
    </row>
    <row r="57" spans="1:23" s="267" customFormat="1" ht="20.25">
      <c r="A57" s="265"/>
      <c r="B57" s="273" t="s">
        <v>2429</v>
      </c>
      <c r="C57" s="273" t="s">
        <v>3560</v>
      </c>
      <c r="D57" s="166" t="str">
        <f ca="1">IF(ISERROR($S57),"",OFFSET('Smelter Reference List'!$C$4,$S57-4,0)&amp;"")</f>
        <v>Kaloti Precious Metals</v>
      </c>
      <c r="E57" s="166" t="str">
        <f ca="1">IF(ISERROR($S57),"",OFFSET('Smelter Reference List'!$D$4,$S57-4,0)&amp;"")</f>
        <v>UNITED ARAB EMIRATES</v>
      </c>
      <c r="F57" s="166" t="str">
        <f ca="1">IF(ISERROR($S57),"",OFFSET('Smelter Reference List'!$E$4,$S57-4,0))</f>
        <v>CID002563</v>
      </c>
      <c r="G57" s="166" t="str">
        <f ca="1">IF(C57=$U$4,"Enter smelter details", IF(ISERROR($S57),"",OFFSET('Smelter Reference List'!$F$4,$S57-4,0)))</f>
        <v>CFSI</v>
      </c>
      <c r="H57" s="290">
        <f ca="1">IF(ISERROR($S57),"",OFFSET('Smelter Reference List'!$G$4,$S57-4,0))</f>
        <v>0</v>
      </c>
      <c r="I57" s="291" t="str">
        <f ca="1">IF(ISERROR($S57),"",OFFSET('Smelter Reference List'!$H$4,$S57-4,0))</f>
        <v>Dubai</v>
      </c>
      <c r="J57" s="291" t="str">
        <f ca="1">IF(ISERROR($S57),"",OFFSET('Smelter Reference List'!$I$4,$S57-4,0))</f>
        <v>Dubai</v>
      </c>
      <c r="K57" s="288"/>
      <c r="L57" s="288"/>
      <c r="M57" s="288"/>
      <c r="N57" s="288"/>
      <c r="O57" s="288"/>
      <c r="P57" s="288"/>
      <c r="Q57" s="289"/>
      <c r="R57" s="274"/>
      <c r="S57" s="275">
        <f>IF(OR(C57="",C57=T$4),NA(),MATCH($B57&amp;$C57,'Smelter Reference List'!$J:$J,0))</f>
        <v>91</v>
      </c>
      <c r="T57" s="276"/>
      <c r="U57" s="276"/>
      <c r="V57" s="276"/>
      <c r="W57" s="276"/>
    </row>
    <row r="58" spans="1:23" s="267" customFormat="1" ht="20.25">
      <c r="A58" s="265"/>
      <c r="B58" s="273" t="s">
        <v>2429</v>
      </c>
      <c r="C58" s="273" t="s">
        <v>4478</v>
      </c>
      <c r="D58" s="166" t="str">
        <f ca="1">IF(ISERROR($S58),"",OFFSET('Smelter Reference List'!$C$4,$S58-4,0)&amp;"")</f>
        <v>Kazakhmys Smelting LLC</v>
      </c>
      <c r="E58" s="166" t="str">
        <f ca="1">IF(ISERROR($S58),"",OFFSET('Smelter Reference List'!$D$4,$S58-4,0)&amp;"")</f>
        <v>KAZAKHSTAN</v>
      </c>
      <c r="F58" s="166" t="str">
        <f ca="1">IF(ISERROR($S58),"",OFFSET('Smelter Reference List'!$E$4,$S58-4,0))</f>
        <v>CID000956</v>
      </c>
      <c r="G58" s="166" t="str">
        <f ca="1">IF(C58=$U$4,"Enter smelter details", IF(ISERROR($S58),"",OFFSET('Smelter Reference List'!$F$4,$S58-4,0)))</f>
        <v>CFSI</v>
      </c>
      <c r="H58" s="290">
        <f ca="1">IF(ISERROR($S58),"",OFFSET('Smelter Reference List'!$G$4,$S58-4,0))</f>
        <v>0</v>
      </c>
      <c r="I58" s="291" t="str">
        <f ca="1">IF(ISERROR($S58),"",OFFSET('Smelter Reference List'!$H$4,$S58-4,0))</f>
        <v>Balkhash</v>
      </c>
      <c r="J58" s="291" t="str">
        <f ca="1">IF(ISERROR($S58),"",OFFSET('Smelter Reference List'!$I$4,$S58-4,0))</f>
        <v>Karaganda Region</v>
      </c>
      <c r="K58" s="288"/>
      <c r="L58" s="288"/>
      <c r="M58" s="288"/>
      <c r="N58" s="288"/>
      <c r="O58" s="288"/>
      <c r="P58" s="288"/>
      <c r="Q58" s="289"/>
      <c r="R58" s="274"/>
      <c r="S58" s="275">
        <f>IF(OR(C58="",C58=T$4),NA(),MATCH($B58&amp;$C58,'Smelter Reference List'!$J:$J,0))</f>
        <v>92</v>
      </c>
      <c r="T58" s="276"/>
      <c r="U58" s="276"/>
      <c r="V58" s="276"/>
      <c r="W58" s="276"/>
    </row>
    <row r="59" spans="1:23" s="267" customFormat="1" ht="20.25">
      <c r="A59" s="265"/>
      <c r="B59" s="273" t="s">
        <v>2429</v>
      </c>
      <c r="C59" s="273" t="s">
        <v>3410</v>
      </c>
      <c r="D59" s="166" t="str">
        <f ca="1">IF(ISERROR($S59),"",OFFSET('Smelter Reference List'!$C$4,$S59-4,0)&amp;"")</f>
        <v>Kazzinc</v>
      </c>
      <c r="E59" s="166" t="str">
        <f ca="1">IF(ISERROR($S59),"",OFFSET('Smelter Reference List'!$D$4,$S59-4,0)&amp;"")</f>
        <v>KAZAKHSTAN</v>
      </c>
      <c r="F59" s="166" t="str">
        <f ca="1">IF(ISERROR($S59),"",OFFSET('Smelter Reference List'!$E$4,$S59-4,0))</f>
        <v>CID000957</v>
      </c>
      <c r="G59" s="166" t="str">
        <f ca="1">IF(C59=$U$4,"Enter smelter details", IF(ISERROR($S59),"",OFFSET('Smelter Reference List'!$F$4,$S59-4,0)))</f>
        <v>CFSI</v>
      </c>
      <c r="H59" s="290">
        <f ca="1">IF(ISERROR($S59),"",OFFSET('Smelter Reference List'!$G$4,$S59-4,0))</f>
        <v>0</v>
      </c>
      <c r="I59" s="291" t="str">
        <f ca="1">IF(ISERROR($S59),"",OFFSET('Smelter Reference List'!$H$4,$S59-4,0))</f>
        <v>Ust-Kamenogorsk</v>
      </c>
      <c r="J59" s="291" t="str">
        <f ca="1">IF(ISERROR($S59),"",OFFSET('Smelter Reference List'!$I$4,$S59-4,0))</f>
        <v>East Kazakhstan</v>
      </c>
      <c r="K59" s="288"/>
      <c r="L59" s="288"/>
      <c r="M59" s="288"/>
      <c r="N59" s="288"/>
      <c r="O59" s="288"/>
      <c r="P59" s="288"/>
      <c r="Q59" s="289"/>
      <c r="R59" s="274"/>
      <c r="S59" s="275">
        <f>IF(OR(C59="",C59=T$4),NA(),MATCH($B59&amp;$C59,'Smelter Reference List'!$J:$J,0))</f>
        <v>93</v>
      </c>
      <c r="T59" s="276"/>
      <c r="U59" s="276"/>
      <c r="V59" s="276"/>
      <c r="W59" s="276"/>
    </row>
    <row r="60" spans="1:23" s="267" customFormat="1" ht="20.25">
      <c r="A60" s="265"/>
      <c r="B60" s="273" t="s">
        <v>2429</v>
      </c>
      <c r="C60" s="273" t="s">
        <v>1372</v>
      </c>
      <c r="D60" s="166" t="str">
        <f ca="1">IF(ISERROR($S60),"",OFFSET('Smelter Reference List'!$C$4,$S60-4,0)&amp;"")</f>
        <v>Kennecott Utah Copper LLC</v>
      </c>
      <c r="E60" s="166" t="str">
        <f ca="1">IF(ISERROR($S60),"",OFFSET('Smelter Reference List'!$D$4,$S60-4,0)&amp;"")</f>
        <v>UNITED STATES</v>
      </c>
      <c r="F60" s="166" t="str">
        <f ca="1">IF(ISERROR($S60),"",OFFSET('Smelter Reference List'!$E$4,$S60-4,0))</f>
        <v>CID000969</v>
      </c>
      <c r="G60" s="166" t="str">
        <f ca="1">IF(C60=$U$4,"Enter smelter details", IF(ISERROR($S60),"",OFFSET('Smelter Reference List'!$F$4,$S60-4,0)))</f>
        <v>CFSI</v>
      </c>
      <c r="H60" s="290">
        <f ca="1">IF(ISERROR($S60),"",OFFSET('Smelter Reference List'!$G$4,$S60-4,0))</f>
        <v>0</v>
      </c>
      <c r="I60" s="291" t="str">
        <f ca="1">IF(ISERROR($S60),"",OFFSET('Smelter Reference List'!$H$4,$S60-4,0))</f>
        <v>Magna</v>
      </c>
      <c r="J60" s="291" t="str">
        <f ca="1">IF(ISERROR($S60),"",OFFSET('Smelter Reference List'!$I$4,$S60-4,0))</f>
        <v>Utah</v>
      </c>
      <c r="K60" s="288"/>
      <c r="L60" s="288"/>
      <c r="M60" s="288"/>
      <c r="N60" s="288"/>
      <c r="O60" s="288"/>
      <c r="P60" s="288"/>
      <c r="Q60" s="289"/>
      <c r="R60" s="274"/>
      <c r="S60" s="275">
        <f>IF(OR(C60="",C60=T$4),NA(),MATCH($B60&amp;$C60,'Smelter Reference List'!$J:$J,0))</f>
        <v>94</v>
      </c>
      <c r="T60" s="276"/>
      <c r="U60" s="276"/>
      <c r="V60" s="276"/>
      <c r="W60" s="276"/>
    </row>
    <row r="61" spans="1:23" s="267" customFormat="1" ht="20.25">
      <c r="A61" s="265"/>
      <c r="B61" s="273" t="s">
        <v>2429</v>
      </c>
      <c r="C61" s="273" t="s">
        <v>2818</v>
      </c>
      <c r="D61" s="166" t="str">
        <f ca="1">IF(ISERROR($S61),"",OFFSET('Smelter Reference List'!$C$4,$S61-4,0)&amp;"")</f>
        <v>KGHM Polska Miedź Spółka Akcyjna</v>
      </c>
      <c r="E61" s="166" t="str">
        <f ca="1">IF(ISERROR($S61),"",OFFSET('Smelter Reference List'!$D$4,$S61-4,0)&amp;"")</f>
        <v>POLAND</v>
      </c>
      <c r="F61" s="166" t="str">
        <f ca="1">IF(ISERROR($S61),"",OFFSET('Smelter Reference List'!$E$4,$S61-4,0))</f>
        <v>CID002511</v>
      </c>
      <c r="G61" s="166" t="str">
        <f ca="1">IF(C61=$U$4,"Enter smelter details", IF(ISERROR($S61),"",OFFSET('Smelter Reference List'!$F$4,$S61-4,0)))</f>
        <v>CFSI</v>
      </c>
      <c r="H61" s="290">
        <f ca="1">IF(ISERROR($S61),"",OFFSET('Smelter Reference List'!$G$4,$S61-4,0))</f>
        <v>0</v>
      </c>
      <c r="I61" s="291" t="str">
        <f ca="1">IF(ISERROR($S61),"",OFFSET('Smelter Reference List'!$H$4,$S61-4,0))</f>
        <v>Lubin</v>
      </c>
      <c r="J61" s="291" t="str">
        <f ca="1">IF(ISERROR($S61),"",OFFSET('Smelter Reference List'!$I$4,$S61-4,0))</f>
        <v>Lower Silesian Voivodeship</v>
      </c>
      <c r="K61" s="288"/>
      <c r="L61" s="288"/>
      <c r="M61" s="288"/>
      <c r="N61" s="288"/>
      <c r="O61" s="288"/>
      <c r="P61" s="288"/>
      <c r="Q61" s="289"/>
      <c r="R61" s="274"/>
      <c r="S61" s="275">
        <f>IF(OR(C61="",C61=T$4),NA(),MATCH($B61&amp;$C61,'Smelter Reference List'!$J:$J,0))</f>
        <v>95</v>
      </c>
      <c r="T61" s="276"/>
      <c r="U61" s="276"/>
      <c r="V61" s="276"/>
      <c r="W61" s="276"/>
    </row>
    <row r="62" spans="1:23" s="267" customFormat="1" ht="20.25">
      <c r="A62" s="265"/>
      <c r="B62" s="273" t="s">
        <v>2429</v>
      </c>
      <c r="C62" s="273" t="s">
        <v>4388</v>
      </c>
      <c r="D62" s="166" t="str">
        <f ca="1">IF(ISERROR($S62),"",OFFSET('Smelter Reference List'!$C$4,$S62-4,0)&amp;"")</f>
        <v>Kojima Chemicals Co., Ltd.</v>
      </c>
      <c r="E62" s="166" t="str">
        <f ca="1">IF(ISERROR($S62),"",OFFSET('Smelter Reference List'!$D$4,$S62-4,0)&amp;"")</f>
        <v>JAPAN</v>
      </c>
      <c r="F62" s="166" t="str">
        <f ca="1">IF(ISERROR($S62),"",OFFSET('Smelter Reference List'!$E$4,$S62-4,0))</f>
        <v>CID000981</v>
      </c>
      <c r="G62" s="166" t="str">
        <f ca="1">IF(C62=$U$4,"Enter smelter details", IF(ISERROR($S62),"",OFFSET('Smelter Reference List'!$F$4,$S62-4,0)))</f>
        <v>CFSI</v>
      </c>
      <c r="H62" s="290">
        <f ca="1">IF(ISERROR($S62),"",OFFSET('Smelter Reference List'!$G$4,$S62-4,0))</f>
        <v>0</v>
      </c>
      <c r="I62" s="291" t="str">
        <f ca="1">IF(ISERROR($S62),"",OFFSET('Smelter Reference List'!$H$4,$S62-4,0))</f>
        <v>Sayama</v>
      </c>
      <c r="J62" s="291" t="str">
        <f ca="1">IF(ISERROR($S62),"",OFFSET('Smelter Reference List'!$I$4,$S62-4,0))</f>
        <v>Saitama</v>
      </c>
      <c r="K62" s="288"/>
      <c r="L62" s="288"/>
      <c r="M62" s="288"/>
      <c r="N62" s="288"/>
      <c r="O62" s="288"/>
      <c r="P62" s="288"/>
      <c r="Q62" s="289"/>
      <c r="R62" s="274"/>
      <c r="S62" s="275">
        <f>IF(OR(C62="",C62=T$4),NA(),MATCH($B62&amp;$C62,'Smelter Reference List'!$J:$J,0))</f>
        <v>96</v>
      </c>
      <c r="T62" s="276"/>
      <c r="U62" s="276"/>
      <c r="V62" s="276"/>
      <c r="W62" s="276"/>
    </row>
    <row r="63" spans="1:23" s="267" customFormat="1" ht="20.25">
      <c r="A63" s="265"/>
      <c r="B63" s="273" t="s">
        <v>2429</v>
      </c>
      <c r="C63" s="273" t="s">
        <v>4389</v>
      </c>
      <c r="D63" s="166" t="str">
        <f ca="1">IF(ISERROR($S63),"",OFFSET('Smelter Reference List'!$C$4,$S63-4,0)&amp;"")</f>
        <v>Korea Metal Co., Ltd.</v>
      </c>
      <c r="E63" s="166" t="str">
        <f ca="1">IF(ISERROR($S63),"",OFFSET('Smelter Reference List'!$D$4,$S63-4,0)&amp;"")</f>
        <v>KOREA, REPUBLIC OF</v>
      </c>
      <c r="F63" s="166" t="str">
        <f ca="1">IF(ISERROR($S63),"",OFFSET('Smelter Reference List'!$E$4,$S63-4,0))</f>
        <v>CID000988</v>
      </c>
      <c r="G63" s="166" t="str">
        <f ca="1">IF(C63=$U$4,"Enter smelter details", IF(ISERROR($S63),"",OFFSET('Smelter Reference List'!$F$4,$S63-4,0)))</f>
        <v>CFSI</v>
      </c>
      <c r="H63" s="290">
        <f ca="1">IF(ISERROR($S63),"",OFFSET('Smelter Reference List'!$G$4,$S63-4,0))</f>
        <v>0</v>
      </c>
      <c r="I63" s="291" t="str">
        <f ca="1">IF(ISERROR($S63),"",OFFSET('Smelter Reference List'!$H$4,$S63-4,0))</f>
        <v>Nonhyeon</v>
      </c>
      <c r="J63" s="291" t="str">
        <f ca="1">IF(ISERROR($S63),"",OFFSET('Smelter Reference List'!$I$4,$S63-4,0))</f>
        <v>Seoul</v>
      </c>
      <c r="K63" s="288"/>
      <c r="L63" s="288"/>
      <c r="M63" s="288"/>
      <c r="N63" s="288"/>
      <c r="O63" s="288"/>
      <c r="P63" s="288"/>
      <c r="Q63" s="289"/>
      <c r="R63" s="274"/>
      <c r="S63" s="275">
        <f>IF(OR(C63="",C63=T$4),NA(),MATCH($B63&amp;$C63,'Smelter Reference List'!$J:$J,0))</f>
        <v>99</v>
      </c>
      <c r="T63" s="276"/>
      <c r="U63" s="276"/>
      <c r="V63" s="276"/>
      <c r="W63" s="276"/>
    </row>
    <row r="64" spans="1:23" s="267" customFormat="1" ht="20.25">
      <c r="A64" s="265"/>
      <c r="B64" s="273" t="s">
        <v>2429</v>
      </c>
      <c r="C64" s="273" t="s">
        <v>3568</v>
      </c>
      <c r="D64" s="166" t="str">
        <f ca="1">IF(ISERROR($S64),"",OFFSET('Smelter Reference List'!$C$4,$S64-4,0)&amp;"")</f>
        <v>Korea Zinc Co. Ltd.</v>
      </c>
      <c r="E64" s="166" t="str">
        <f ca="1">IF(ISERROR($S64),"",OFFSET('Smelter Reference List'!$D$4,$S64-4,0)&amp;"")</f>
        <v>KOREA, REPUBLIC OF</v>
      </c>
      <c r="F64" s="166" t="str">
        <f ca="1">IF(ISERROR($S64),"",OFFSET('Smelter Reference List'!$E$4,$S64-4,0))</f>
        <v>CID002605</v>
      </c>
      <c r="G64" s="166" t="str">
        <f ca="1">IF(C64=$U$4,"Enter smelter details", IF(ISERROR($S64),"",OFFSET('Smelter Reference List'!$F$4,$S64-4,0)))</f>
        <v>CFSI</v>
      </c>
      <c r="H64" s="290">
        <f ca="1">IF(ISERROR($S64),"",OFFSET('Smelter Reference List'!$G$4,$S64-4,0))</f>
        <v>0</v>
      </c>
      <c r="I64" s="291" t="str">
        <f ca="1">IF(ISERROR($S64),"",OFFSET('Smelter Reference List'!$H$4,$S64-4,0))</f>
        <v>Gangnam</v>
      </c>
      <c r="J64" s="291" t="str">
        <f ca="1">IF(ISERROR($S64),"",OFFSET('Smelter Reference List'!$I$4,$S64-4,0))</f>
        <v>Seoul</v>
      </c>
      <c r="K64" s="288"/>
      <c r="L64" s="288"/>
      <c r="M64" s="288"/>
      <c r="N64" s="288"/>
      <c r="O64" s="288"/>
      <c r="P64" s="288"/>
      <c r="Q64" s="289"/>
      <c r="R64" s="274"/>
      <c r="S64" s="275">
        <f>IF(OR(C64="",C64=T$4),NA(),MATCH($B64&amp;$C64,'Smelter Reference List'!$J:$J,0))</f>
        <v>100</v>
      </c>
      <c r="T64" s="276"/>
      <c r="U64" s="276"/>
      <c r="V64" s="276"/>
      <c r="W64" s="276"/>
    </row>
    <row r="65" spans="1:23" s="267" customFormat="1" ht="20.25">
      <c r="A65" s="265"/>
      <c r="B65" s="273" t="s">
        <v>2429</v>
      </c>
      <c r="C65" s="273" t="s">
        <v>1613</v>
      </c>
      <c r="D65" s="166" t="str">
        <f ca="1">IF(ISERROR($S65),"",OFFSET('Smelter Reference List'!$C$4,$S65-4,0)&amp;"")</f>
        <v>Kyrgyzaltyn JSC</v>
      </c>
      <c r="E65" s="166" t="str">
        <f ca="1">IF(ISERROR($S65),"",OFFSET('Smelter Reference List'!$D$4,$S65-4,0)&amp;"")</f>
        <v>KYRGYZSTAN</v>
      </c>
      <c r="F65" s="166" t="str">
        <f ca="1">IF(ISERROR($S65),"",OFFSET('Smelter Reference List'!$E$4,$S65-4,0))</f>
        <v>CID001029</v>
      </c>
      <c r="G65" s="166" t="str">
        <f ca="1">IF(C65=$U$4,"Enter smelter details", IF(ISERROR($S65),"",OFFSET('Smelter Reference List'!$F$4,$S65-4,0)))</f>
        <v>CFSI</v>
      </c>
      <c r="H65" s="290">
        <f ca="1">IF(ISERROR($S65),"",OFFSET('Smelter Reference List'!$G$4,$S65-4,0))</f>
        <v>0</v>
      </c>
      <c r="I65" s="291" t="str">
        <f ca="1">IF(ISERROR($S65),"",OFFSET('Smelter Reference List'!$H$4,$S65-4,0))</f>
        <v>Bishkek</v>
      </c>
      <c r="J65" s="291" t="str">
        <f ca="1">IF(ISERROR($S65),"",OFFSET('Smelter Reference List'!$I$4,$S65-4,0))</f>
        <v>Chuy Province</v>
      </c>
      <c r="K65" s="288"/>
      <c r="L65" s="288"/>
      <c r="M65" s="288"/>
      <c r="N65" s="288"/>
      <c r="O65" s="288"/>
      <c r="P65" s="288"/>
      <c r="Q65" s="289"/>
      <c r="R65" s="274"/>
      <c r="S65" s="275">
        <f>IF(OR(C65="",C65=T$4),NA(),MATCH($B65&amp;$C65,'Smelter Reference List'!$J:$J,0))</f>
        <v>101</v>
      </c>
      <c r="T65" s="276"/>
      <c r="U65" s="276"/>
      <c r="V65" s="276"/>
      <c r="W65" s="276"/>
    </row>
    <row r="66" spans="1:23" s="267" customFormat="1" ht="20.25">
      <c r="A66" s="265"/>
      <c r="B66" s="273" t="s">
        <v>2429</v>
      </c>
      <c r="C66" s="273" t="s">
        <v>1276</v>
      </c>
      <c r="D66" s="166" t="str">
        <f ca="1">IF(ISERROR($S66),"",OFFSET('Smelter Reference List'!$C$4,$S66-4,0)&amp;"")</f>
        <v>L' azurde Company For Jewelry</v>
      </c>
      <c r="E66" s="166" t="str">
        <f ca="1">IF(ISERROR($S66),"",OFFSET('Smelter Reference List'!$D$4,$S66-4,0)&amp;"")</f>
        <v>SAUDI ARABIA</v>
      </c>
      <c r="F66" s="166" t="str">
        <f ca="1">IF(ISERROR($S66),"",OFFSET('Smelter Reference List'!$E$4,$S66-4,0))</f>
        <v>CID001032</v>
      </c>
      <c r="G66" s="166" t="str">
        <f ca="1">IF(C66=$U$4,"Enter smelter details", IF(ISERROR($S66),"",OFFSET('Smelter Reference List'!$F$4,$S66-4,0)))</f>
        <v>CFSI</v>
      </c>
      <c r="H66" s="290">
        <f ca="1">IF(ISERROR($S66),"",OFFSET('Smelter Reference List'!$G$4,$S66-4,0))</f>
        <v>0</v>
      </c>
      <c r="I66" s="291" t="str">
        <f ca="1">IF(ISERROR($S66),"",OFFSET('Smelter Reference List'!$H$4,$S66-4,0))</f>
        <v>Riyadh</v>
      </c>
      <c r="J66" s="291" t="str">
        <f ca="1">IF(ISERROR($S66),"",OFFSET('Smelter Reference List'!$I$4,$S66-4,0))</f>
        <v>Riyadh Province</v>
      </c>
      <c r="K66" s="288"/>
      <c r="L66" s="288"/>
      <c r="M66" s="288"/>
      <c r="N66" s="288"/>
      <c r="O66" s="288"/>
      <c r="P66" s="288"/>
      <c r="Q66" s="289"/>
      <c r="R66" s="274"/>
      <c r="S66" s="275">
        <f>IF(OR(C66="",C66=T$4),NA(),MATCH($B66&amp;$C66,'Smelter Reference List'!$J:$J,0))</f>
        <v>102</v>
      </c>
      <c r="T66" s="276"/>
      <c r="U66" s="276"/>
      <c r="V66" s="276"/>
      <c r="W66" s="276"/>
    </row>
    <row r="67" spans="1:23" s="267" customFormat="1" ht="20.25">
      <c r="A67" s="265"/>
      <c r="B67" s="273" t="s">
        <v>2429</v>
      </c>
      <c r="C67" s="273" t="s">
        <v>2820</v>
      </c>
      <c r="D67" s="166" t="str">
        <f ca="1">IF(ISERROR($S67),"",OFFSET('Smelter Reference List'!$C$4,$S67-4,0)&amp;"")</f>
        <v>Lingbao Gold Company Limited</v>
      </c>
      <c r="E67" s="166" t="str">
        <f ca="1">IF(ISERROR($S67),"",OFFSET('Smelter Reference List'!$D$4,$S67-4,0)&amp;"")</f>
        <v>CHINA</v>
      </c>
      <c r="F67" s="166" t="str">
        <f ca="1">IF(ISERROR($S67),"",OFFSET('Smelter Reference List'!$E$4,$S67-4,0))</f>
        <v>CID001056</v>
      </c>
      <c r="G67" s="166" t="str">
        <f ca="1">IF(C67=$U$4,"Enter smelter details", IF(ISERROR($S67),"",OFFSET('Smelter Reference List'!$F$4,$S67-4,0)))</f>
        <v>CFSI</v>
      </c>
      <c r="H67" s="290">
        <f ca="1">IF(ISERROR($S67),"",OFFSET('Smelter Reference List'!$G$4,$S67-4,0))</f>
        <v>0</v>
      </c>
      <c r="I67" s="291" t="str">
        <f ca="1">IF(ISERROR($S67),"",OFFSET('Smelter Reference List'!$H$4,$S67-4,0))</f>
        <v>Lingbao</v>
      </c>
      <c r="J67" s="291" t="str">
        <f ca="1">IF(ISERROR($S67),"",OFFSET('Smelter Reference List'!$I$4,$S67-4,0))</f>
        <v>Henan</v>
      </c>
      <c r="K67" s="288"/>
      <c r="L67" s="288"/>
      <c r="M67" s="288"/>
      <c r="N67" s="288"/>
      <c r="O67" s="288"/>
      <c r="P67" s="288"/>
      <c r="Q67" s="289"/>
      <c r="R67" s="274"/>
      <c r="S67" s="275">
        <f>IF(OR(C67="",C67=T$4),NA(),MATCH($B67&amp;$C67,'Smelter Reference List'!$J:$J,0))</f>
        <v>105</v>
      </c>
      <c r="T67" s="276"/>
      <c r="U67" s="276"/>
      <c r="V67" s="276"/>
      <c r="W67" s="276"/>
    </row>
    <row r="68" spans="1:23" s="267" customFormat="1" ht="20.25">
      <c r="A68" s="265"/>
      <c r="B68" s="273" t="s">
        <v>2429</v>
      </c>
      <c r="C68" s="273" t="s">
        <v>4390</v>
      </c>
      <c r="D68" s="166" t="str">
        <f ca="1">IF(ISERROR($S68),"",OFFSET('Smelter Reference List'!$C$4,$S68-4,0)&amp;"")</f>
        <v>Lingbao Jinyuan Tonghui Refinery Co., Ltd.</v>
      </c>
      <c r="E68" s="166" t="str">
        <f ca="1">IF(ISERROR($S68),"",OFFSET('Smelter Reference List'!$D$4,$S68-4,0)&amp;"")</f>
        <v>CHINA</v>
      </c>
      <c r="F68" s="166" t="str">
        <f ca="1">IF(ISERROR($S68),"",OFFSET('Smelter Reference List'!$E$4,$S68-4,0))</f>
        <v>CID001058</v>
      </c>
      <c r="G68" s="166" t="str">
        <f ca="1">IF(C68=$U$4,"Enter smelter details", IF(ISERROR($S68),"",OFFSET('Smelter Reference List'!$F$4,$S68-4,0)))</f>
        <v>CFSI</v>
      </c>
      <c r="H68" s="290">
        <f ca="1">IF(ISERROR($S68),"",OFFSET('Smelter Reference List'!$G$4,$S68-4,0))</f>
        <v>0</v>
      </c>
      <c r="I68" s="291" t="str">
        <f ca="1">IF(ISERROR($S68),"",OFFSET('Smelter Reference List'!$H$4,$S68-4,0))</f>
        <v>Lingbao</v>
      </c>
      <c r="J68" s="291" t="str">
        <f ca="1">IF(ISERROR($S68),"",OFFSET('Smelter Reference List'!$I$4,$S68-4,0))</f>
        <v>Henan</v>
      </c>
      <c r="K68" s="288"/>
      <c r="L68" s="288"/>
      <c r="M68" s="288"/>
      <c r="N68" s="288"/>
      <c r="O68" s="288"/>
      <c r="P68" s="288"/>
      <c r="Q68" s="289"/>
      <c r="R68" s="274"/>
      <c r="S68" s="275">
        <f>IF(OR(C68="",C68=T$4),NA(),MATCH($B68&amp;$C68,'Smelter Reference List'!$J:$J,0))</f>
        <v>106</v>
      </c>
      <c r="T68" s="276"/>
      <c r="U68" s="276"/>
      <c r="V68" s="276"/>
      <c r="W68" s="276"/>
    </row>
    <row r="69" spans="1:23" s="267" customFormat="1" ht="20.25">
      <c r="A69" s="265"/>
      <c r="B69" s="273" t="s">
        <v>2429</v>
      </c>
      <c r="C69" s="273" t="s">
        <v>88</v>
      </c>
      <c r="D69" s="166" t="str">
        <f ca="1">IF(ISERROR($S69),"",OFFSET('Smelter Reference List'!$C$4,$S69-4,0)&amp;"")</f>
        <v>LS-NIKKO Copper Inc.</v>
      </c>
      <c r="E69" s="166" t="str">
        <f ca="1">IF(ISERROR($S69),"",OFFSET('Smelter Reference List'!$D$4,$S69-4,0)&amp;"")</f>
        <v>KOREA, REPUBLIC OF</v>
      </c>
      <c r="F69" s="166" t="str">
        <f ca="1">IF(ISERROR($S69),"",OFFSET('Smelter Reference List'!$E$4,$S69-4,0))</f>
        <v>CID001078</v>
      </c>
      <c r="G69" s="166" t="str">
        <f ca="1">IF(C69=$U$4,"Enter smelter details", IF(ISERROR($S69),"",OFFSET('Smelter Reference List'!$F$4,$S69-4,0)))</f>
        <v>CFSI</v>
      </c>
      <c r="H69" s="290">
        <f ca="1">IF(ISERROR($S69),"",OFFSET('Smelter Reference List'!$G$4,$S69-4,0))</f>
        <v>0</v>
      </c>
      <c r="I69" s="291" t="str">
        <f ca="1">IF(ISERROR($S69),"",OFFSET('Smelter Reference List'!$H$4,$S69-4,0))</f>
        <v>Onsan-eup</v>
      </c>
      <c r="J69" s="291" t="str">
        <f ca="1">IF(ISERROR($S69),"",OFFSET('Smelter Reference List'!$I$4,$S69-4,0))</f>
        <v>Ulsan</v>
      </c>
      <c r="K69" s="288"/>
      <c r="L69" s="288"/>
      <c r="M69" s="288"/>
      <c r="N69" s="288"/>
      <c r="O69" s="288"/>
      <c r="P69" s="288"/>
      <c r="Q69" s="289"/>
      <c r="R69" s="274"/>
      <c r="S69" s="275">
        <f>IF(OR(C69="",C69=T$4),NA(),MATCH($B69&amp;$C69,'Smelter Reference List'!$J:$J,0))</f>
        <v>107</v>
      </c>
      <c r="T69" s="276"/>
      <c r="U69" s="276"/>
      <c r="V69" s="276"/>
      <c r="W69" s="276"/>
    </row>
    <row r="70" spans="1:23" s="267" customFormat="1" ht="20.25">
      <c r="A70" s="265"/>
      <c r="B70" s="273" t="s">
        <v>2429</v>
      </c>
      <c r="C70" s="273" t="s">
        <v>3425</v>
      </c>
      <c r="D70" s="166" t="str">
        <f ca="1">IF(ISERROR($S70),"",OFFSET('Smelter Reference List'!$C$4,$S70-4,0)&amp;"")</f>
        <v>Luoyang Zijin Yinhui Gold Refinery Co., Ltd.</v>
      </c>
      <c r="E70" s="166" t="str">
        <f ca="1">IF(ISERROR($S70),"",OFFSET('Smelter Reference List'!$D$4,$S70-4,0)&amp;"")</f>
        <v>CHINA</v>
      </c>
      <c r="F70" s="166" t="str">
        <f ca="1">IF(ISERROR($S70),"",OFFSET('Smelter Reference List'!$E$4,$S70-4,0))</f>
        <v>CID001093</v>
      </c>
      <c r="G70" s="166" t="str">
        <f ca="1">IF(C70=$U$4,"Enter smelter details", IF(ISERROR($S70),"",OFFSET('Smelter Reference List'!$F$4,$S70-4,0)))</f>
        <v>CFSI</v>
      </c>
      <c r="H70" s="290">
        <f ca="1">IF(ISERROR($S70),"",OFFSET('Smelter Reference List'!$G$4,$S70-4,0))</f>
        <v>0</v>
      </c>
      <c r="I70" s="291" t="str">
        <f ca="1">IF(ISERROR($S70),"",OFFSET('Smelter Reference List'!$H$4,$S70-4,0))</f>
        <v>Luoyang</v>
      </c>
      <c r="J70" s="291" t="str">
        <f ca="1">IF(ISERROR($S70),"",OFFSET('Smelter Reference List'!$I$4,$S70-4,0))</f>
        <v>Henan</v>
      </c>
      <c r="K70" s="288"/>
      <c r="L70" s="288"/>
      <c r="M70" s="288"/>
      <c r="N70" s="288"/>
      <c r="O70" s="288"/>
      <c r="P70" s="288"/>
      <c r="Q70" s="289"/>
      <c r="R70" s="274"/>
      <c r="S70" s="275">
        <f>IF(OR(C70="",C70=T$4),NA(),MATCH($B70&amp;$C70,'Smelter Reference List'!$J:$J,0))</f>
        <v>108</v>
      </c>
      <c r="T70" s="276"/>
      <c r="U70" s="276"/>
      <c r="V70" s="276"/>
      <c r="W70" s="276"/>
    </row>
    <row r="71" spans="1:23" s="267" customFormat="1" ht="20.25">
      <c r="A71" s="265"/>
      <c r="B71" s="273" t="s">
        <v>2429</v>
      </c>
      <c r="C71" s="273" t="s">
        <v>1894</v>
      </c>
      <c r="D71" s="166" t="str">
        <f ca="1">IF(ISERROR($S71),"",OFFSET('Smelter Reference List'!$C$4,$S71-4,0)&amp;"")</f>
        <v>Materion</v>
      </c>
      <c r="E71" s="166" t="str">
        <f ca="1">IF(ISERROR($S71),"",OFFSET('Smelter Reference List'!$D$4,$S71-4,0)&amp;"")</f>
        <v>UNITED STATES</v>
      </c>
      <c r="F71" s="166" t="str">
        <f ca="1">IF(ISERROR($S71),"",OFFSET('Smelter Reference List'!$E$4,$S71-4,0))</f>
        <v>CID001113</v>
      </c>
      <c r="G71" s="166" t="str">
        <f ca="1">IF(C71=$U$4,"Enter smelter details", IF(ISERROR($S71),"",OFFSET('Smelter Reference List'!$F$4,$S71-4,0)))</f>
        <v>CFSI</v>
      </c>
      <c r="H71" s="290">
        <f ca="1">IF(ISERROR($S71),"",OFFSET('Smelter Reference List'!$G$4,$S71-4,0))</f>
        <v>0</v>
      </c>
      <c r="I71" s="291" t="str">
        <f ca="1">IF(ISERROR($S71),"",OFFSET('Smelter Reference List'!$H$4,$S71-4,0))</f>
        <v>Buffalo</v>
      </c>
      <c r="J71" s="291" t="str">
        <f ca="1">IF(ISERROR($S71),"",OFFSET('Smelter Reference List'!$I$4,$S71-4,0))</f>
        <v>New York</v>
      </c>
      <c r="K71" s="288"/>
      <c r="L71" s="288"/>
      <c r="M71" s="288"/>
      <c r="N71" s="288"/>
      <c r="O71" s="288"/>
      <c r="P71" s="288"/>
      <c r="Q71" s="289"/>
      <c r="R71" s="274"/>
      <c r="S71" s="275">
        <f>IF(OR(C71="",C71=T$4),NA(),MATCH($B71&amp;$C71,'Smelter Reference List'!$J:$J,0))</f>
        <v>111</v>
      </c>
      <c r="T71" s="276"/>
      <c r="U71" s="276"/>
      <c r="V71" s="276"/>
      <c r="W71" s="276"/>
    </row>
    <row r="72" spans="1:23" s="267" customFormat="1" ht="20.25">
      <c r="A72" s="265"/>
      <c r="B72" s="273" t="s">
        <v>2429</v>
      </c>
      <c r="C72" s="273" t="s">
        <v>89</v>
      </c>
      <c r="D72" s="166" t="str">
        <f ca="1">IF(ISERROR($S72),"",OFFSET('Smelter Reference List'!$C$4,$S72-4,0)&amp;"")</f>
        <v>Matsuda Sangyo Co., Ltd.</v>
      </c>
      <c r="E72" s="166" t="str">
        <f ca="1">IF(ISERROR($S72),"",OFFSET('Smelter Reference List'!$D$4,$S72-4,0)&amp;"")</f>
        <v>JAPAN</v>
      </c>
      <c r="F72" s="166" t="str">
        <f ca="1">IF(ISERROR($S72),"",OFFSET('Smelter Reference List'!$E$4,$S72-4,0))</f>
        <v>CID001119</v>
      </c>
      <c r="G72" s="166" t="str">
        <f ca="1">IF(C72=$U$4,"Enter smelter details", IF(ISERROR($S72),"",OFFSET('Smelter Reference List'!$F$4,$S72-4,0)))</f>
        <v>CFSI</v>
      </c>
      <c r="H72" s="290">
        <f ca="1">IF(ISERROR($S72),"",OFFSET('Smelter Reference List'!$G$4,$S72-4,0))</f>
        <v>0</v>
      </c>
      <c r="I72" s="291" t="str">
        <f ca="1">IF(ISERROR($S72),"",OFFSET('Smelter Reference List'!$H$4,$S72-4,0))</f>
        <v>Iruma</v>
      </c>
      <c r="J72" s="291" t="str">
        <f ca="1">IF(ISERROR($S72),"",OFFSET('Smelter Reference List'!$I$4,$S72-4,0))</f>
        <v>Saitama</v>
      </c>
      <c r="K72" s="288"/>
      <c r="L72" s="288"/>
      <c r="M72" s="288"/>
      <c r="N72" s="288"/>
      <c r="O72" s="288"/>
      <c r="P72" s="288"/>
      <c r="Q72" s="289"/>
      <c r="R72" s="274"/>
      <c r="S72" s="275">
        <f>IF(OR(C72="",C72=T$4),NA(),MATCH($B72&amp;$C72,'Smelter Reference List'!$J:$J,0))</f>
        <v>112</v>
      </c>
      <c r="T72" s="276"/>
      <c r="U72" s="276"/>
      <c r="V72" s="276"/>
      <c r="W72" s="276"/>
    </row>
    <row r="73" spans="1:23" s="267" customFormat="1" ht="20.25">
      <c r="A73" s="265"/>
      <c r="B73" s="273" t="s">
        <v>2429</v>
      </c>
      <c r="C73" s="273" t="s">
        <v>4560</v>
      </c>
      <c r="D73" s="166" t="str">
        <f ca="1">IF(ISERROR($S73),"",OFFSET('Smelter Reference List'!$C$4,$S73-4,0)&amp;"")</f>
        <v>Metahub Industries Sdn. Bhd.</v>
      </c>
      <c r="E73" s="166" t="str">
        <f ca="1">IF(ISERROR($S73),"",OFFSET('Smelter Reference List'!$D$4,$S73-4,0)&amp;"")</f>
        <v>MALAYSIA</v>
      </c>
      <c r="F73" s="166" t="str">
        <f ca="1">IF(ISERROR($S73),"",OFFSET('Smelter Reference List'!$E$4,$S73-4,0))</f>
        <v>CID002821</v>
      </c>
      <c r="G73" s="166" t="str">
        <f ca="1">IF(C73=$U$4,"Enter smelter details", IF(ISERROR($S73),"",OFFSET('Smelter Reference List'!$F$4,$S73-4,0)))</f>
        <v>CFSI</v>
      </c>
      <c r="H73" s="290">
        <f ca="1">IF(ISERROR($S73),"",OFFSET('Smelter Reference List'!$G$4,$S73-4,0))</f>
        <v>0</v>
      </c>
      <c r="I73" s="291" t="str">
        <f ca="1">IF(ISERROR($S73),"",OFFSET('Smelter Reference List'!$H$4,$S73-4,0))</f>
        <v>Johor Bahru</v>
      </c>
      <c r="J73" s="291" t="str">
        <f ca="1">IF(ISERROR($S73),"",OFFSET('Smelter Reference List'!$I$4,$S73-4,0))</f>
        <v>Johor</v>
      </c>
      <c r="K73" s="288"/>
      <c r="L73" s="288"/>
      <c r="M73" s="288"/>
      <c r="N73" s="288"/>
      <c r="O73" s="288"/>
      <c r="P73" s="288"/>
      <c r="Q73" s="289"/>
      <c r="R73" s="274"/>
      <c r="S73" s="275">
        <f>IF(OR(C73="",C73=T$4),NA(),MATCH($B73&amp;$C73,'Smelter Reference List'!$J:$J,0))</f>
        <v>114</v>
      </c>
      <c r="T73" s="276"/>
      <c r="U73" s="276"/>
      <c r="V73" s="276"/>
      <c r="W73" s="276"/>
    </row>
    <row r="74" spans="1:23" s="267" customFormat="1" ht="20.25">
      <c r="A74" s="265"/>
      <c r="B74" s="273" t="s">
        <v>2429</v>
      </c>
      <c r="C74" s="273" t="s">
        <v>4392</v>
      </c>
      <c r="D74" s="166" t="str">
        <f ca="1">IF(ISERROR($S74),"",OFFSET('Smelter Reference List'!$C$4,$S74-4,0)&amp;"")</f>
        <v>Metalor Technologies (Hong Kong) Ltd.</v>
      </c>
      <c r="E74" s="166" t="str">
        <f ca="1">IF(ISERROR($S74),"",OFFSET('Smelter Reference List'!$D$4,$S74-4,0)&amp;"")</f>
        <v>CHINA</v>
      </c>
      <c r="F74" s="166" t="str">
        <f ca="1">IF(ISERROR($S74),"",OFFSET('Smelter Reference List'!$E$4,$S74-4,0))</f>
        <v>CID001149</v>
      </c>
      <c r="G74" s="166" t="str">
        <f ca="1">IF(C74=$U$4,"Enter smelter details", IF(ISERROR($S74),"",OFFSET('Smelter Reference List'!$F$4,$S74-4,0)))</f>
        <v>CFSI</v>
      </c>
      <c r="H74" s="290">
        <f ca="1">IF(ISERROR($S74),"",OFFSET('Smelter Reference List'!$G$4,$S74-4,0))</f>
        <v>0</v>
      </c>
      <c r="I74" s="291" t="str">
        <f ca="1">IF(ISERROR($S74),"",OFFSET('Smelter Reference List'!$H$4,$S74-4,0))</f>
        <v>Kwai Chung</v>
      </c>
      <c r="J74" s="291" t="str">
        <f ca="1">IF(ISERROR($S74),"",OFFSET('Smelter Reference List'!$I$4,$S74-4,0))</f>
        <v>Hong Kong</v>
      </c>
      <c r="K74" s="288"/>
      <c r="L74" s="288"/>
      <c r="M74" s="288"/>
      <c r="N74" s="288"/>
      <c r="O74" s="288"/>
      <c r="P74" s="288"/>
      <c r="Q74" s="289"/>
      <c r="R74" s="274"/>
      <c r="S74" s="275">
        <f>IF(OR(C74="",C74=T$4),NA(),MATCH($B74&amp;$C74,'Smelter Reference List'!$J:$J,0))</f>
        <v>116</v>
      </c>
      <c r="T74" s="276"/>
      <c r="U74" s="276"/>
      <c r="V74" s="276"/>
      <c r="W74" s="276"/>
    </row>
    <row r="75" spans="1:23" s="267" customFormat="1" ht="20.25">
      <c r="A75" s="265"/>
      <c r="B75" s="273" t="s">
        <v>2429</v>
      </c>
      <c r="C75" s="273" t="s">
        <v>4393</v>
      </c>
      <c r="D75" s="166" t="str">
        <f ca="1">IF(ISERROR($S75),"",OFFSET('Smelter Reference List'!$C$4,$S75-4,0)&amp;"")</f>
        <v>Metalor Technologies (Singapore) Pte., Ltd.</v>
      </c>
      <c r="E75" s="166" t="str">
        <f ca="1">IF(ISERROR($S75),"",OFFSET('Smelter Reference List'!$D$4,$S75-4,0)&amp;"")</f>
        <v>SINGAPORE</v>
      </c>
      <c r="F75" s="166" t="str">
        <f ca="1">IF(ISERROR($S75),"",OFFSET('Smelter Reference List'!$E$4,$S75-4,0))</f>
        <v>CID001152</v>
      </c>
      <c r="G75" s="166" t="str">
        <f ca="1">IF(C75=$U$4,"Enter smelter details", IF(ISERROR($S75),"",OFFSET('Smelter Reference List'!$F$4,$S75-4,0)))</f>
        <v>CFSI</v>
      </c>
      <c r="H75" s="290">
        <f ca="1">IF(ISERROR($S75),"",OFFSET('Smelter Reference List'!$G$4,$S75-4,0))</f>
        <v>0</v>
      </c>
      <c r="I75" s="291" t="str">
        <f ca="1">IF(ISERROR($S75),"",OFFSET('Smelter Reference List'!$H$4,$S75-4,0))</f>
        <v>Tuas</v>
      </c>
      <c r="J75" s="291" t="str">
        <f ca="1">IF(ISERROR($S75),"",OFFSET('Smelter Reference List'!$I$4,$S75-4,0))</f>
        <v>Singapore</v>
      </c>
      <c r="K75" s="288"/>
      <c r="L75" s="288"/>
      <c r="M75" s="288"/>
      <c r="N75" s="288"/>
      <c r="O75" s="288"/>
      <c r="P75" s="288"/>
      <c r="Q75" s="289"/>
      <c r="R75" s="274"/>
      <c r="S75" s="275">
        <f>IF(OR(C75="",C75=T$4),NA(),MATCH($B75&amp;$C75,'Smelter Reference List'!$J:$J,0))</f>
        <v>117</v>
      </c>
      <c r="T75" s="276"/>
      <c r="U75" s="276"/>
      <c r="V75" s="276"/>
      <c r="W75" s="276"/>
    </row>
    <row r="76" spans="1:23" s="267" customFormat="1" ht="20.25">
      <c r="A76" s="265"/>
      <c r="B76" s="273" t="s">
        <v>2429</v>
      </c>
      <c r="C76" s="273" t="s">
        <v>3430</v>
      </c>
      <c r="D76" s="166" t="str">
        <f ca="1">IF(ISERROR($S76),"",OFFSET('Smelter Reference List'!$C$4,$S76-4,0)&amp;"")</f>
        <v>Metalor Technologies (Suzhou) Ltd.</v>
      </c>
      <c r="E76" s="166" t="str">
        <f ca="1">IF(ISERROR($S76),"",OFFSET('Smelter Reference List'!$D$4,$S76-4,0)&amp;"")</f>
        <v>CHINA</v>
      </c>
      <c r="F76" s="166" t="str">
        <f ca="1">IF(ISERROR($S76),"",OFFSET('Smelter Reference List'!$E$4,$S76-4,0))</f>
        <v>CID001147</v>
      </c>
      <c r="G76" s="166" t="str">
        <f ca="1">IF(C76=$U$4,"Enter smelter details", IF(ISERROR($S76),"",OFFSET('Smelter Reference List'!$F$4,$S76-4,0)))</f>
        <v>CFSI</v>
      </c>
      <c r="H76" s="290">
        <f ca="1">IF(ISERROR($S76),"",OFFSET('Smelter Reference List'!$G$4,$S76-4,0))</f>
        <v>0</v>
      </c>
      <c r="I76" s="291" t="str">
        <f ca="1">IF(ISERROR($S76),"",OFFSET('Smelter Reference List'!$H$4,$S76-4,0))</f>
        <v>Suzhou Industrial Park</v>
      </c>
      <c r="J76" s="291" t="str">
        <f ca="1">IF(ISERROR($S76),"",OFFSET('Smelter Reference List'!$I$4,$S76-4,0))</f>
        <v>Jiangsu</v>
      </c>
      <c r="K76" s="288"/>
      <c r="L76" s="288"/>
      <c r="M76" s="288"/>
      <c r="N76" s="288"/>
      <c r="O76" s="288"/>
      <c r="P76" s="288"/>
      <c r="Q76" s="289"/>
      <c r="R76" s="274"/>
      <c r="S76" s="275">
        <f>IF(OR(C76="",C76=T$4),NA(),MATCH($B76&amp;$C76,'Smelter Reference List'!$J:$J,0))</f>
        <v>118</v>
      </c>
      <c r="T76" s="276"/>
      <c r="U76" s="276"/>
      <c r="V76" s="276"/>
      <c r="W76" s="276"/>
    </row>
    <row r="77" spans="1:23" s="267" customFormat="1" ht="20.25">
      <c r="A77" s="265"/>
      <c r="B77" s="273" t="s">
        <v>2429</v>
      </c>
      <c r="C77" s="273" t="s">
        <v>2562</v>
      </c>
      <c r="D77" s="166" t="str">
        <f ca="1">IF(ISERROR($S77),"",OFFSET('Smelter Reference List'!$C$4,$S77-4,0)&amp;"")</f>
        <v>Metalor Technologies SA</v>
      </c>
      <c r="E77" s="166" t="str">
        <f ca="1">IF(ISERROR($S77),"",OFFSET('Smelter Reference List'!$D$4,$S77-4,0)&amp;"")</f>
        <v>SWITZERLAND</v>
      </c>
      <c r="F77" s="166" t="str">
        <f ca="1">IF(ISERROR($S77),"",OFFSET('Smelter Reference List'!$E$4,$S77-4,0))</f>
        <v>CID001153</v>
      </c>
      <c r="G77" s="166" t="str">
        <f ca="1">IF(C77=$U$4,"Enter smelter details", IF(ISERROR($S77),"",OFFSET('Smelter Reference List'!$F$4,$S77-4,0)))</f>
        <v>CFSI</v>
      </c>
      <c r="H77" s="290">
        <f ca="1">IF(ISERROR($S77),"",OFFSET('Smelter Reference List'!$G$4,$S77-4,0))</f>
        <v>0</v>
      </c>
      <c r="I77" s="291" t="str">
        <f ca="1">IF(ISERROR($S77),"",OFFSET('Smelter Reference List'!$H$4,$S77-4,0))</f>
        <v>Marin</v>
      </c>
      <c r="J77" s="291" t="str">
        <f ca="1">IF(ISERROR($S77),"",OFFSET('Smelter Reference List'!$I$4,$S77-4,0))</f>
        <v>Neuchâtel</v>
      </c>
      <c r="K77" s="288"/>
      <c r="L77" s="288"/>
      <c r="M77" s="288"/>
      <c r="N77" s="288"/>
      <c r="O77" s="288"/>
      <c r="P77" s="288"/>
      <c r="Q77" s="289"/>
      <c r="R77" s="274"/>
      <c r="S77" s="275">
        <f>IF(OR(C77="",C77=T$4),NA(),MATCH($B77&amp;$C77,'Smelter Reference List'!$J:$J,0))</f>
        <v>119</v>
      </c>
      <c r="T77" s="276"/>
      <c r="U77" s="276"/>
      <c r="V77" s="276"/>
      <c r="W77" s="276"/>
    </row>
    <row r="78" spans="1:23" s="267" customFormat="1" ht="20.25">
      <c r="A78" s="265"/>
      <c r="B78" s="273" t="s">
        <v>2429</v>
      </c>
      <c r="C78" s="273" t="s">
        <v>2563</v>
      </c>
      <c r="D78" s="166" t="str">
        <f ca="1">IF(ISERROR($S78),"",OFFSET('Smelter Reference List'!$C$4,$S78-4,0)&amp;"")</f>
        <v>Metalor USA Refining Corporation</v>
      </c>
      <c r="E78" s="166" t="str">
        <f ca="1">IF(ISERROR($S78),"",OFFSET('Smelter Reference List'!$D$4,$S78-4,0)&amp;"")</f>
        <v>UNITED STATES</v>
      </c>
      <c r="F78" s="166" t="str">
        <f ca="1">IF(ISERROR($S78),"",OFFSET('Smelter Reference List'!$E$4,$S78-4,0))</f>
        <v>CID001157</v>
      </c>
      <c r="G78" s="166" t="str">
        <f ca="1">IF(C78=$U$4,"Enter smelter details", IF(ISERROR($S78),"",OFFSET('Smelter Reference List'!$F$4,$S78-4,0)))</f>
        <v>CFSI</v>
      </c>
      <c r="H78" s="290">
        <f ca="1">IF(ISERROR($S78),"",OFFSET('Smelter Reference List'!$G$4,$S78-4,0))</f>
        <v>0</v>
      </c>
      <c r="I78" s="291" t="str">
        <f ca="1">IF(ISERROR($S78),"",OFFSET('Smelter Reference List'!$H$4,$S78-4,0))</f>
        <v>North Attleboro</v>
      </c>
      <c r="J78" s="291" t="str">
        <f ca="1">IF(ISERROR($S78),"",OFFSET('Smelter Reference List'!$I$4,$S78-4,0))</f>
        <v>Massachusetts</v>
      </c>
      <c r="K78" s="288"/>
      <c r="L78" s="288"/>
      <c r="M78" s="288"/>
      <c r="N78" s="288"/>
      <c r="O78" s="288"/>
      <c r="P78" s="288"/>
      <c r="Q78" s="289"/>
      <c r="R78" s="274"/>
      <c r="S78" s="275">
        <f>IF(OR(C78="",C78=T$4),NA(),MATCH($B78&amp;$C78,'Smelter Reference List'!$J:$J,0))</f>
        <v>120</v>
      </c>
      <c r="T78" s="276"/>
      <c r="U78" s="276"/>
      <c r="V78" s="276"/>
      <c r="W78" s="276"/>
    </row>
    <row r="79" spans="1:23" s="267" customFormat="1" ht="20.25">
      <c r="A79" s="265"/>
      <c r="B79" s="273" t="s">
        <v>2429</v>
      </c>
      <c r="C79" s="273" t="s">
        <v>4528</v>
      </c>
      <c r="D79" s="166" t="str">
        <f ca="1">IF(ISERROR($S79),"",OFFSET('Smelter Reference List'!$C$4,$S79-4,0)&amp;"")</f>
        <v>METALÚRGICA MET-MEX PEÑOLES, S.A. DE C.V</v>
      </c>
      <c r="E79" s="166" t="str">
        <f ca="1">IF(ISERROR($S79),"",OFFSET('Smelter Reference List'!$D$4,$S79-4,0)&amp;"")</f>
        <v>MEXICO</v>
      </c>
      <c r="F79" s="166" t="str">
        <f ca="1">IF(ISERROR($S79),"",OFFSET('Smelter Reference List'!$E$4,$S79-4,0))</f>
        <v>CID001161</v>
      </c>
      <c r="G79" s="166" t="str">
        <f ca="1">IF(C79=$U$4,"Enter smelter details", IF(ISERROR($S79),"",OFFSET('Smelter Reference List'!$F$4,$S79-4,0)))</f>
        <v>CFSI</v>
      </c>
      <c r="H79" s="290">
        <f ca="1">IF(ISERROR($S79),"",OFFSET('Smelter Reference List'!$G$4,$S79-4,0))</f>
        <v>0</v>
      </c>
      <c r="I79" s="291" t="str">
        <f ca="1">IF(ISERROR($S79),"",OFFSET('Smelter Reference List'!$H$4,$S79-4,0))</f>
        <v>Torreon</v>
      </c>
      <c r="J79" s="291" t="str">
        <f ca="1">IF(ISERROR($S79),"",OFFSET('Smelter Reference List'!$I$4,$S79-4,0))</f>
        <v>Coahuila</v>
      </c>
      <c r="K79" s="288"/>
      <c r="L79" s="288"/>
      <c r="M79" s="288"/>
      <c r="N79" s="288"/>
      <c r="O79" s="288"/>
      <c r="P79" s="288"/>
      <c r="Q79" s="289"/>
      <c r="R79" s="274"/>
      <c r="S79" s="275">
        <f>IF(OR(C79="",C79=T$4),NA(),MATCH($B79&amp;$C79,'Smelter Reference List'!$J:$J,0))</f>
        <v>121</v>
      </c>
      <c r="T79" s="276"/>
      <c r="U79" s="276"/>
      <c r="V79" s="276"/>
      <c r="W79" s="276"/>
    </row>
    <row r="80" spans="1:23" s="267" customFormat="1" ht="20.25">
      <c r="A80" s="265"/>
      <c r="B80" s="273" t="s">
        <v>2429</v>
      </c>
      <c r="C80" s="273" t="s">
        <v>2477</v>
      </c>
      <c r="D80" s="166" t="str">
        <f ca="1">IF(ISERROR($S80),"",OFFSET('Smelter Reference List'!$C$4,$S80-4,0)&amp;"")</f>
        <v>Mitsubishi Materials Corporation</v>
      </c>
      <c r="E80" s="166" t="str">
        <f ca="1">IF(ISERROR($S80),"",OFFSET('Smelter Reference List'!$D$4,$S80-4,0)&amp;"")</f>
        <v>JAPAN</v>
      </c>
      <c r="F80" s="166" t="str">
        <f ca="1">IF(ISERROR($S80),"",OFFSET('Smelter Reference List'!$E$4,$S80-4,0))</f>
        <v>CID001188</v>
      </c>
      <c r="G80" s="166" t="str">
        <f ca="1">IF(C80=$U$4,"Enter smelter details", IF(ISERROR($S80),"",OFFSET('Smelter Reference List'!$F$4,$S80-4,0)))</f>
        <v>CFSI</v>
      </c>
      <c r="H80" s="290">
        <f ca="1">IF(ISERROR($S80),"",OFFSET('Smelter Reference List'!$G$4,$S80-4,0))</f>
        <v>0</v>
      </c>
      <c r="I80" s="291" t="str">
        <f ca="1">IF(ISERROR($S80),"",OFFSET('Smelter Reference List'!$H$4,$S80-4,0))</f>
        <v>Naoshima</v>
      </c>
      <c r="J80" s="291" t="str">
        <f ca="1">IF(ISERROR($S80),"",OFFSET('Smelter Reference List'!$I$4,$S80-4,0))</f>
        <v>Kagawa</v>
      </c>
      <c r="K80" s="288"/>
      <c r="L80" s="288"/>
      <c r="M80" s="288"/>
      <c r="N80" s="288"/>
      <c r="O80" s="288"/>
      <c r="P80" s="288"/>
      <c r="Q80" s="289"/>
      <c r="R80" s="274"/>
      <c r="S80" s="275">
        <f>IF(OR(C80="",C80=T$4),NA(),MATCH($B80&amp;$C80,'Smelter Reference List'!$J:$J,0))</f>
        <v>123</v>
      </c>
      <c r="T80" s="276"/>
      <c r="U80" s="276"/>
      <c r="V80" s="276"/>
      <c r="W80" s="276"/>
    </row>
    <row r="81" spans="1:23" s="267" customFormat="1" ht="20.25">
      <c r="A81" s="265"/>
      <c r="B81" s="273" t="s">
        <v>2429</v>
      </c>
      <c r="C81" s="273" t="s">
        <v>2564</v>
      </c>
      <c r="D81" s="166" t="str">
        <f ca="1">IF(ISERROR($S81),"",OFFSET('Smelter Reference List'!$C$4,$S81-4,0)&amp;"")</f>
        <v>Mitsui Mining and Smelting Co., Ltd.</v>
      </c>
      <c r="E81" s="166" t="str">
        <f ca="1">IF(ISERROR($S81),"",OFFSET('Smelter Reference List'!$D$4,$S81-4,0)&amp;"")</f>
        <v>JAPAN</v>
      </c>
      <c r="F81" s="166" t="str">
        <f ca="1">IF(ISERROR($S81),"",OFFSET('Smelter Reference List'!$E$4,$S81-4,0))</f>
        <v>CID001193</v>
      </c>
      <c r="G81" s="166" t="str">
        <f ca="1">IF(C81=$U$4,"Enter smelter details", IF(ISERROR($S81),"",OFFSET('Smelter Reference List'!$F$4,$S81-4,0)))</f>
        <v>CFSI</v>
      </c>
      <c r="H81" s="290">
        <f ca="1">IF(ISERROR($S81),"",OFFSET('Smelter Reference List'!$G$4,$S81-4,0))</f>
        <v>0</v>
      </c>
      <c r="I81" s="291" t="str">
        <f ca="1">IF(ISERROR($S81),"",OFFSET('Smelter Reference List'!$H$4,$S81-4,0))</f>
        <v>Takehara</v>
      </c>
      <c r="J81" s="291" t="str">
        <f ca="1">IF(ISERROR($S81),"",OFFSET('Smelter Reference List'!$I$4,$S81-4,0))</f>
        <v>Hiroshima</v>
      </c>
      <c r="K81" s="288"/>
      <c r="L81" s="288"/>
      <c r="M81" s="288"/>
      <c r="N81" s="288"/>
      <c r="O81" s="288"/>
      <c r="P81" s="288"/>
      <c r="Q81" s="289"/>
      <c r="R81" s="274"/>
      <c r="S81" s="275">
        <f>IF(OR(C81="",C81=T$4),NA(),MATCH($B81&amp;$C81,'Smelter Reference List'!$J:$J,0))</f>
        <v>125</v>
      </c>
      <c r="T81" s="276"/>
      <c r="U81" s="276"/>
      <c r="V81" s="276"/>
      <c r="W81" s="276"/>
    </row>
    <row r="82" spans="1:23" s="267" customFormat="1" ht="20.25">
      <c r="A82" s="265"/>
      <c r="B82" s="273" t="s">
        <v>2429</v>
      </c>
      <c r="C82" s="273" t="s">
        <v>4421</v>
      </c>
      <c r="D82" s="166" t="str">
        <f ca="1">IF(ISERROR($S82),"",OFFSET('Smelter Reference List'!$C$4,$S82-4,0)&amp;"")</f>
        <v>MMTC-PAMP India Pvt., Ltd.</v>
      </c>
      <c r="E82" s="166" t="str">
        <f ca="1">IF(ISERROR($S82),"",OFFSET('Smelter Reference List'!$D$4,$S82-4,0)&amp;"")</f>
        <v>INDIA</v>
      </c>
      <c r="F82" s="166" t="str">
        <f ca="1">IF(ISERROR($S82),"",OFFSET('Smelter Reference List'!$E$4,$S82-4,0))</f>
        <v>CID002509</v>
      </c>
      <c r="G82" s="166" t="str">
        <f ca="1">IF(C82=$U$4,"Enter smelter details", IF(ISERROR($S82),"",OFFSET('Smelter Reference List'!$F$4,$S82-4,0)))</f>
        <v>CFSI</v>
      </c>
      <c r="H82" s="290">
        <f ca="1">IF(ISERROR($S82),"",OFFSET('Smelter Reference List'!$G$4,$S82-4,0))</f>
        <v>0</v>
      </c>
      <c r="I82" s="291" t="str">
        <f ca="1">IF(ISERROR($S82),"",OFFSET('Smelter Reference List'!$H$4,$S82-4,0))</f>
        <v>Mewat</v>
      </c>
      <c r="J82" s="291" t="str">
        <f ca="1">IF(ISERROR($S82),"",OFFSET('Smelter Reference List'!$I$4,$S82-4,0))</f>
        <v>Haryana</v>
      </c>
      <c r="K82" s="288"/>
      <c r="L82" s="288"/>
      <c r="M82" s="288"/>
      <c r="N82" s="288"/>
      <c r="O82" s="288"/>
      <c r="P82" s="288"/>
      <c r="Q82" s="289"/>
      <c r="R82" s="274"/>
      <c r="S82" s="275">
        <f>IF(OR(C82="",C82=T$4),NA(),MATCH($B82&amp;$C82,'Smelter Reference List'!$J:$J,0))</f>
        <v>126</v>
      </c>
      <c r="T82" s="276"/>
      <c r="U82" s="276"/>
      <c r="V82" s="276"/>
      <c r="W82" s="276"/>
    </row>
    <row r="83" spans="1:23" s="267" customFormat="1" ht="20.25">
      <c r="A83" s="265"/>
      <c r="B83" s="273" t="s">
        <v>2429</v>
      </c>
      <c r="C83" s="273" t="s">
        <v>4514</v>
      </c>
      <c r="D83" s="166" t="str">
        <f ca="1">IF(ISERROR($S83),"",OFFSET('Smelter Reference List'!$C$4,$S83-4,0)&amp;"")</f>
        <v>Morris and Watson</v>
      </c>
      <c r="E83" s="166" t="str">
        <f ca="1">IF(ISERROR($S83),"",OFFSET('Smelter Reference List'!$D$4,$S83-4,0)&amp;"")</f>
        <v>NEW ZEALAND</v>
      </c>
      <c r="F83" s="166" t="str">
        <f ca="1">IF(ISERROR($S83),"",OFFSET('Smelter Reference List'!$E$4,$S83-4,0))</f>
        <v>CID002282</v>
      </c>
      <c r="G83" s="166" t="str">
        <f ca="1">IF(C83=$U$4,"Enter smelter details", IF(ISERROR($S83),"",OFFSET('Smelter Reference List'!$F$4,$S83-4,0)))</f>
        <v>CFSI</v>
      </c>
      <c r="H83" s="290">
        <f ca="1">IF(ISERROR($S83),"",OFFSET('Smelter Reference List'!$G$4,$S83-4,0))</f>
        <v>0</v>
      </c>
      <c r="I83" s="291" t="str">
        <f ca="1">IF(ISERROR($S83),"",OFFSET('Smelter Reference List'!$H$4,$S83-4,0))</f>
        <v>Aukland</v>
      </c>
      <c r="J83" s="291" t="str">
        <f ca="1">IF(ISERROR($S83),"",OFFSET('Smelter Reference List'!$I$4,$S83-4,0))</f>
        <v>Auckland</v>
      </c>
      <c r="K83" s="288"/>
      <c r="L83" s="288"/>
      <c r="M83" s="288"/>
      <c r="N83" s="288"/>
      <c r="O83" s="288"/>
      <c r="P83" s="288"/>
      <c r="Q83" s="289"/>
      <c r="R83" s="274"/>
      <c r="S83" s="275">
        <f>IF(OR(C83="",C83=T$4),NA(),MATCH($B83&amp;$C83,'Smelter Reference List'!$J:$J,0))</f>
        <v>127</v>
      </c>
      <c r="T83" s="276"/>
      <c r="U83" s="276"/>
      <c r="V83" s="276"/>
      <c r="W83" s="276"/>
    </row>
    <row r="84" spans="1:23" s="267" customFormat="1" ht="20.25">
      <c r="A84" s="265"/>
      <c r="B84" s="273" t="s">
        <v>2429</v>
      </c>
      <c r="C84" s="273" t="s">
        <v>1895</v>
      </c>
      <c r="D84" s="166" t="str">
        <f ca="1">IF(ISERROR($S84),"",OFFSET('Smelter Reference List'!$C$4,$S84-4,0)&amp;"")</f>
        <v>Moscow Special Alloys Processing Plant</v>
      </c>
      <c r="E84" s="166" t="str">
        <f ca="1">IF(ISERROR($S84),"",OFFSET('Smelter Reference List'!$D$4,$S84-4,0)&amp;"")</f>
        <v>RUSSIAN FEDERATION</v>
      </c>
      <c r="F84" s="166" t="str">
        <f ca="1">IF(ISERROR($S84),"",OFFSET('Smelter Reference List'!$E$4,$S84-4,0))</f>
        <v>CID001204</v>
      </c>
      <c r="G84" s="166" t="str">
        <f ca="1">IF(C84=$U$4,"Enter smelter details", IF(ISERROR($S84),"",OFFSET('Smelter Reference List'!$F$4,$S84-4,0)))</f>
        <v>CFSI</v>
      </c>
      <c r="H84" s="290">
        <f ca="1">IF(ISERROR($S84),"",OFFSET('Smelter Reference List'!$G$4,$S84-4,0))</f>
        <v>0</v>
      </c>
      <c r="I84" s="291" t="str">
        <f ca="1">IF(ISERROR($S84),"",OFFSET('Smelter Reference List'!$H$4,$S84-4,0))</f>
        <v>Obrucheva</v>
      </c>
      <c r="J84" s="291" t="str">
        <f ca="1">IF(ISERROR($S84),"",OFFSET('Smelter Reference List'!$I$4,$S84-4,0))</f>
        <v>Moscow Region</v>
      </c>
      <c r="K84" s="288"/>
      <c r="L84" s="288"/>
      <c r="M84" s="288"/>
      <c r="N84" s="288"/>
      <c r="O84" s="288"/>
      <c r="P84" s="288"/>
      <c r="Q84" s="289"/>
      <c r="R84" s="274"/>
      <c r="S84" s="275">
        <f>IF(OR(C84="",C84=T$4),NA(),MATCH($B84&amp;$C84,'Smelter Reference List'!$J:$J,0))</f>
        <v>128</v>
      </c>
      <c r="T84" s="276"/>
      <c r="U84" s="276"/>
      <c r="V84" s="276"/>
      <c r="W84" s="276"/>
    </row>
    <row r="85" spans="1:23" s="267" customFormat="1" ht="20.25">
      <c r="A85" s="265"/>
      <c r="B85" s="273" t="s">
        <v>2429</v>
      </c>
      <c r="C85" s="273" t="s">
        <v>2574</v>
      </c>
      <c r="D85" s="166" t="str">
        <f ca="1">IF(ISERROR($S85),"",OFFSET('Smelter Reference List'!$C$4,$S85-4,0)&amp;"")</f>
        <v>Nadir Metal Rafineri San. Ve Tic. A.Ş.</v>
      </c>
      <c r="E85" s="166" t="str">
        <f ca="1">IF(ISERROR($S85),"",OFFSET('Smelter Reference List'!$D$4,$S85-4,0)&amp;"")</f>
        <v>TURKEY</v>
      </c>
      <c r="F85" s="166" t="str">
        <f ca="1">IF(ISERROR($S85),"",OFFSET('Smelter Reference List'!$E$4,$S85-4,0))</f>
        <v>CID001220</v>
      </c>
      <c r="G85" s="166" t="str">
        <f ca="1">IF(C85=$U$4,"Enter smelter details", IF(ISERROR($S85),"",OFFSET('Smelter Reference List'!$F$4,$S85-4,0)))</f>
        <v>CFSI</v>
      </c>
      <c r="H85" s="290">
        <f ca="1">IF(ISERROR($S85),"",OFFSET('Smelter Reference List'!$G$4,$S85-4,0))</f>
        <v>0</v>
      </c>
      <c r="I85" s="291" t="str">
        <f ca="1">IF(ISERROR($S85),"",OFFSET('Smelter Reference List'!$H$4,$S85-4,0))</f>
        <v>Bahçelievler</v>
      </c>
      <c r="J85" s="291" t="str">
        <f ca="1">IF(ISERROR($S85),"",OFFSET('Smelter Reference List'!$I$4,$S85-4,0))</f>
        <v>Istanbul</v>
      </c>
      <c r="K85" s="288"/>
      <c r="L85" s="288"/>
      <c r="M85" s="288"/>
      <c r="N85" s="288"/>
      <c r="O85" s="288"/>
      <c r="P85" s="288"/>
      <c r="Q85" s="289"/>
      <c r="R85" s="274"/>
      <c r="S85" s="275">
        <f>IF(OR(C85="",C85=T$4),NA(),MATCH($B85&amp;$C85,'Smelter Reference List'!$J:$J,0))</f>
        <v>129</v>
      </c>
      <c r="T85" s="276"/>
      <c r="U85" s="276"/>
      <c r="V85" s="276"/>
      <c r="W85" s="276"/>
    </row>
    <row r="86" spans="1:23" s="267" customFormat="1" ht="20.25">
      <c r="A86" s="265"/>
      <c r="B86" s="273" t="s">
        <v>2429</v>
      </c>
      <c r="C86" s="273" t="s">
        <v>2565</v>
      </c>
      <c r="D86" s="166" t="str">
        <f ca="1">IF(ISERROR($S86),"",OFFSET('Smelter Reference List'!$C$4,$S86-4,0)&amp;"")</f>
        <v>Navoi Mining and Metallurgical Combinat</v>
      </c>
      <c r="E86" s="166" t="str">
        <f ca="1">IF(ISERROR($S86),"",OFFSET('Smelter Reference List'!$D$4,$S86-4,0)&amp;"")</f>
        <v>UZBEKISTAN</v>
      </c>
      <c r="F86" s="166" t="str">
        <f ca="1">IF(ISERROR($S86),"",OFFSET('Smelter Reference List'!$E$4,$S86-4,0))</f>
        <v>CID001236</v>
      </c>
      <c r="G86" s="166" t="str">
        <f ca="1">IF(C86=$U$4,"Enter smelter details", IF(ISERROR($S86),"",OFFSET('Smelter Reference List'!$F$4,$S86-4,0)))</f>
        <v>CFSI</v>
      </c>
      <c r="H86" s="290">
        <f ca="1">IF(ISERROR($S86),"",OFFSET('Smelter Reference List'!$G$4,$S86-4,0))</f>
        <v>0</v>
      </c>
      <c r="I86" s="291" t="str">
        <f ca="1">IF(ISERROR($S86),"",OFFSET('Smelter Reference List'!$H$4,$S86-4,0))</f>
        <v>Navoi</v>
      </c>
      <c r="J86" s="291" t="str">
        <f ca="1">IF(ISERROR($S86),"",OFFSET('Smelter Reference List'!$I$4,$S86-4,0))</f>
        <v>Navoi Province</v>
      </c>
      <c r="K86" s="288"/>
      <c r="L86" s="288"/>
      <c r="M86" s="288"/>
      <c r="N86" s="288"/>
      <c r="O86" s="288"/>
      <c r="P86" s="288"/>
      <c r="Q86" s="289"/>
      <c r="R86" s="274"/>
      <c r="S86" s="275">
        <f>IF(OR(C86="",C86=T$4),NA(),MATCH($B86&amp;$C86,'Smelter Reference List'!$J:$J,0))</f>
        <v>130</v>
      </c>
      <c r="T86" s="276"/>
      <c r="U86" s="276"/>
      <c r="V86" s="276"/>
      <c r="W86" s="276"/>
    </row>
    <row r="87" spans="1:23" s="267" customFormat="1" ht="20.25">
      <c r="A87" s="265"/>
      <c r="B87" s="273" t="s">
        <v>2429</v>
      </c>
      <c r="C87" s="273" t="s">
        <v>4396</v>
      </c>
      <c r="D87" s="166" t="str">
        <f ca="1">IF(ISERROR($S87),"",OFFSET('Smelter Reference List'!$C$4,$S87-4,0)&amp;"")</f>
        <v>Nihon Material Co., Ltd.</v>
      </c>
      <c r="E87" s="166" t="str">
        <f ca="1">IF(ISERROR($S87),"",OFFSET('Smelter Reference List'!$D$4,$S87-4,0)&amp;"")</f>
        <v>JAPAN</v>
      </c>
      <c r="F87" s="166" t="str">
        <f ca="1">IF(ISERROR($S87),"",OFFSET('Smelter Reference List'!$E$4,$S87-4,0))</f>
        <v>CID001259</v>
      </c>
      <c r="G87" s="166" t="str">
        <f ca="1">IF(C87=$U$4,"Enter smelter details", IF(ISERROR($S87),"",OFFSET('Smelter Reference List'!$F$4,$S87-4,0)))</f>
        <v>CFSI</v>
      </c>
      <c r="H87" s="290">
        <f ca="1">IF(ISERROR($S87),"",OFFSET('Smelter Reference List'!$G$4,$S87-4,0))</f>
        <v>0</v>
      </c>
      <c r="I87" s="291" t="str">
        <f ca="1">IF(ISERROR($S87),"",OFFSET('Smelter Reference List'!$H$4,$S87-4,0))</f>
        <v>Noda</v>
      </c>
      <c r="J87" s="291" t="str">
        <f ca="1">IF(ISERROR($S87),"",OFFSET('Smelter Reference List'!$I$4,$S87-4,0))</f>
        <v>Chiba</v>
      </c>
      <c r="K87" s="288"/>
      <c r="L87" s="288"/>
      <c r="M87" s="288"/>
      <c r="N87" s="288"/>
      <c r="O87" s="288"/>
      <c r="P87" s="288"/>
      <c r="Q87" s="289"/>
      <c r="R87" s="274"/>
      <c r="S87" s="275">
        <f>IF(OR(C87="",C87=T$4),NA(),MATCH($B87&amp;$C87,'Smelter Reference List'!$J:$J,0))</f>
        <v>131</v>
      </c>
      <c r="T87" s="276"/>
      <c r="U87" s="276"/>
      <c r="V87" s="276"/>
      <c r="W87" s="276"/>
    </row>
    <row r="88" spans="1:23" s="267" customFormat="1" ht="20.25">
      <c r="A88" s="265"/>
      <c r="B88" s="273" t="s">
        <v>2429</v>
      </c>
      <c r="C88" s="273" t="s">
        <v>4507</v>
      </c>
      <c r="D88" s="166" t="str">
        <f ca="1">IF(ISERROR($S88),"",OFFSET('Smelter Reference List'!$C$4,$S88-4,0)&amp;"")</f>
        <v>Ögussa Österreichische Gold- und Silber-Scheideanstalt GmbH</v>
      </c>
      <c r="E88" s="166" t="str">
        <f ca="1">IF(ISERROR($S88),"",OFFSET('Smelter Reference List'!$D$4,$S88-4,0)&amp;"")</f>
        <v>AUSTRIA</v>
      </c>
      <c r="F88" s="166" t="str">
        <f ca="1">IF(ISERROR($S88),"",OFFSET('Smelter Reference List'!$E$4,$S88-4,0))</f>
        <v>CID002779</v>
      </c>
      <c r="G88" s="166" t="str">
        <f ca="1">IF(C88=$U$4,"Enter smelter details", IF(ISERROR($S88),"",OFFSET('Smelter Reference List'!$F$4,$S88-4,0)))</f>
        <v>CFSI</v>
      </c>
      <c r="H88" s="290">
        <f ca="1">IF(ISERROR($S88),"",OFFSET('Smelter Reference List'!$G$4,$S88-4,0))</f>
        <v>0</v>
      </c>
      <c r="I88" s="291" t="str">
        <f ca="1">IF(ISERROR($S88),"",OFFSET('Smelter Reference List'!$H$4,$S88-4,0))</f>
        <v>Vienna</v>
      </c>
      <c r="J88" s="291" t="str">
        <f ca="1">IF(ISERROR($S88),"",OFFSET('Smelter Reference List'!$I$4,$S88-4,0))</f>
        <v>Vienna</v>
      </c>
      <c r="K88" s="288"/>
      <c r="L88" s="288"/>
      <c r="M88" s="288"/>
      <c r="N88" s="288"/>
      <c r="O88" s="288"/>
      <c r="P88" s="288"/>
      <c r="Q88" s="289"/>
      <c r="R88" s="274"/>
      <c r="S88" s="275">
        <f>IF(OR(C88="",C88=T$4),NA(),MATCH($B88&amp;$C88,'Smelter Reference List'!$J:$J,0))</f>
        <v>133</v>
      </c>
      <c r="T88" s="276"/>
      <c r="U88" s="276"/>
      <c r="V88" s="276"/>
      <c r="W88" s="276"/>
    </row>
    <row r="89" spans="1:23" s="267" customFormat="1" ht="20.25">
      <c r="A89" s="265"/>
      <c r="B89" s="273" t="s">
        <v>2429</v>
      </c>
      <c r="C89" s="273" t="s">
        <v>4397</v>
      </c>
      <c r="D89" s="166" t="str">
        <f ca="1">IF(ISERROR($S89),"",OFFSET('Smelter Reference List'!$C$4,$S89-4,0)&amp;"")</f>
        <v>Ohura Precious Metal Industry Co., Ltd.</v>
      </c>
      <c r="E89" s="166" t="str">
        <f ca="1">IF(ISERROR($S89),"",OFFSET('Smelter Reference List'!$D$4,$S89-4,0)&amp;"")</f>
        <v>JAPAN</v>
      </c>
      <c r="F89" s="166" t="str">
        <f ca="1">IF(ISERROR($S89),"",OFFSET('Smelter Reference List'!$E$4,$S89-4,0))</f>
        <v>CID001325</v>
      </c>
      <c r="G89" s="166" t="str">
        <f ca="1">IF(C89=$U$4,"Enter smelter details", IF(ISERROR($S89),"",OFFSET('Smelter Reference List'!$F$4,$S89-4,0)))</f>
        <v>CFSI</v>
      </c>
      <c r="H89" s="290">
        <f ca="1">IF(ISERROR($S89),"",OFFSET('Smelter Reference List'!$G$4,$S89-4,0))</f>
        <v>0</v>
      </c>
      <c r="I89" s="291" t="str">
        <f ca="1">IF(ISERROR($S89),"",OFFSET('Smelter Reference List'!$H$4,$S89-4,0))</f>
        <v>Nara-shi</v>
      </c>
      <c r="J89" s="291" t="str">
        <f ca="1">IF(ISERROR($S89),"",OFFSET('Smelter Reference List'!$I$4,$S89-4,0))</f>
        <v>Nara</v>
      </c>
      <c r="K89" s="288"/>
      <c r="L89" s="288"/>
      <c r="M89" s="288"/>
      <c r="N89" s="288"/>
      <c r="O89" s="288"/>
      <c r="P89" s="288"/>
      <c r="Q89" s="289"/>
      <c r="R89" s="274"/>
      <c r="S89" s="275">
        <f>IF(OR(C89="",C89=T$4),NA(),MATCH($B89&amp;$C89,'Smelter Reference List'!$J:$J,0))</f>
        <v>135</v>
      </c>
      <c r="T89" s="276"/>
      <c r="U89" s="276"/>
      <c r="V89" s="276"/>
      <c r="W89" s="276"/>
    </row>
    <row r="90" spans="1:23" s="267" customFormat="1" ht="20.25">
      <c r="A90" s="265"/>
      <c r="B90" s="273" t="s">
        <v>2429</v>
      </c>
      <c r="C90" s="273" t="s">
        <v>4593</v>
      </c>
      <c r="D90" s="166" t="str">
        <f ca="1">IF(ISERROR($S90),"",OFFSET('Smelter Reference List'!$C$4,$S90-4,0)&amp;"")</f>
        <v>OJSC "The Gulidov Krasnoyarsk Non-Ferrous Metals Plant" (OJSC Krastsvetmet)</v>
      </c>
      <c r="E90" s="166" t="str">
        <f ca="1">IF(ISERROR($S90),"",OFFSET('Smelter Reference List'!$D$4,$S90-4,0)&amp;"")</f>
        <v>RUSSIAN FEDERATION</v>
      </c>
      <c r="F90" s="166" t="str">
        <f ca="1">IF(ISERROR($S90),"",OFFSET('Smelter Reference List'!$E$4,$S90-4,0))</f>
        <v>CID001326</v>
      </c>
      <c r="G90" s="166" t="str">
        <f ca="1">IF(C90=$U$4,"Enter smelter details", IF(ISERROR($S90),"",OFFSET('Smelter Reference List'!$F$4,$S90-4,0)))</f>
        <v>CFSI</v>
      </c>
      <c r="H90" s="290">
        <f ca="1">IF(ISERROR($S90),"",OFFSET('Smelter Reference List'!$G$4,$S90-4,0))</f>
        <v>0</v>
      </c>
      <c r="I90" s="291" t="str">
        <f ca="1">IF(ISERROR($S90),"",OFFSET('Smelter Reference List'!$H$4,$S90-4,0))</f>
        <v>Krasnoyarsk</v>
      </c>
      <c r="J90" s="291" t="str">
        <f ca="1">IF(ISERROR($S90),"",OFFSET('Smelter Reference List'!$I$4,$S90-4,0))</f>
        <v>Krasnoyarsk Krai</v>
      </c>
      <c r="K90" s="288"/>
      <c r="L90" s="288"/>
      <c r="M90" s="288"/>
      <c r="N90" s="288"/>
      <c r="O90" s="288"/>
      <c r="P90" s="288"/>
      <c r="Q90" s="289"/>
      <c r="R90" s="274"/>
      <c r="S90" s="275">
        <f>IF(OR(C90="",C90=T$4),NA(),MATCH($B90&amp;$C90,'Smelter Reference List'!$J:$J,0))</f>
        <v>136</v>
      </c>
      <c r="T90" s="276"/>
      <c r="U90" s="276"/>
      <c r="V90" s="276"/>
      <c r="W90" s="276"/>
    </row>
    <row r="91" spans="1:23" s="267" customFormat="1" ht="20.25">
      <c r="A91" s="265"/>
      <c r="B91" s="273" t="s">
        <v>2429</v>
      </c>
      <c r="C91" s="273" t="s">
        <v>2571</v>
      </c>
      <c r="D91" s="166" t="str">
        <f ca="1">IF(ISERROR($S91),"",OFFSET('Smelter Reference List'!$C$4,$S91-4,0)&amp;"")</f>
        <v>OJSC Kolyma Refinery</v>
      </c>
      <c r="E91" s="166" t="str">
        <f ca="1">IF(ISERROR($S91),"",OFFSET('Smelter Reference List'!$D$4,$S91-4,0)&amp;"")</f>
        <v>RUSSIAN FEDERATION</v>
      </c>
      <c r="F91" s="166" t="str">
        <f ca="1">IF(ISERROR($S91),"",OFFSET('Smelter Reference List'!$E$4,$S91-4,0))</f>
        <v>CID001328</v>
      </c>
      <c r="G91" s="166" t="str">
        <f ca="1">IF(C91=$U$4,"Enter smelter details", IF(ISERROR($S91),"",OFFSET('Smelter Reference List'!$F$4,$S91-4,0)))</f>
        <v>CFSI</v>
      </c>
      <c r="H91" s="290">
        <f ca="1">IF(ISERROR($S91),"",OFFSET('Smelter Reference List'!$G$4,$S91-4,0))</f>
        <v>0</v>
      </c>
      <c r="I91" s="291" t="str">
        <f ca="1">IF(ISERROR($S91),"",OFFSET('Smelter Reference List'!$H$4,$S91-4,0))</f>
        <v>Khasyn Settlement</v>
      </c>
      <c r="J91" s="291" t="str">
        <f ca="1">IF(ISERROR($S91),"",OFFSET('Smelter Reference List'!$I$4,$S91-4,0))</f>
        <v>Magadan Region</v>
      </c>
      <c r="K91" s="288"/>
      <c r="L91" s="288"/>
      <c r="M91" s="288"/>
      <c r="N91" s="288"/>
      <c r="O91" s="288"/>
      <c r="P91" s="288"/>
      <c r="Q91" s="289"/>
      <c r="R91" s="274"/>
      <c r="S91" s="275">
        <f>IF(OR(C91="",C91=T$4),NA(),MATCH($B91&amp;$C91,'Smelter Reference List'!$J:$J,0))</f>
        <v>137</v>
      </c>
      <c r="T91" s="276"/>
      <c r="U91" s="276"/>
      <c r="V91" s="276"/>
      <c r="W91" s="276"/>
    </row>
    <row r="92" spans="1:23" s="267" customFormat="1" ht="20.25">
      <c r="A92" s="265"/>
      <c r="B92" s="273" t="s">
        <v>2429</v>
      </c>
      <c r="C92" s="273" t="s">
        <v>4498</v>
      </c>
      <c r="D92" s="166" t="str">
        <f ca="1">IF(ISERROR($S92),"",OFFSET('Smelter Reference List'!$C$4,$S92-4,0)&amp;"")</f>
        <v>OJSC Novosibirsk Refinery</v>
      </c>
      <c r="E92" s="166" t="str">
        <f ca="1">IF(ISERROR($S92),"",OFFSET('Smelter Reference List'!$D$4,$S92-4,0)&amp;"")</f>
        <v>RUSSIAN FEDERATION</v>
      </c>
      <c r="F92" s="166" t="str">
        <f ca="1">IF(ISERROR($S92),"",OFFSET('Smelter Reference List'!$E$4,$S92-4,0))</f>
        <v>CID000493</v>
      </c>
      <c r="G92" s="166" t="str">
        <f ca="1">IF(C92=$U$4,"Enter smelter details", IF(ISERROR($S92),"",OFFSET('Smelter Reference List'!$F$4,$S92-4,0)))</f>
        <v>CFSI</v>
      </c>
      <c r="H92" s="290">
        <f ca="1">IF(ISERROR($S92),"",OFFSET('Smelter Reference List'!$G$4,$S92-4,0))</f>
        <v>0</v>
      </c>
      <c r="I92" s="291" t="str">
        <f ca="1">IF(ISERROR($S92),"",OFFSET('Smelter Reference List'!$H$4,$S92-4,0))</f>
        <v>Novosibirsk</v>
      </c>
      <c r="J92" s="291" t="str">
        <f ca="1">IF(ISERROR($S92),"",OFFSET('Smelter Reference List'!$I$4,$S92-4,0))</f>
        <v>Novosibirsk Province</v>
      </c>
      <c r="K92" s="288"/>
      <c r="L92" s="288"/>
      <c r="M92" s="288"/>
      <c r="N92" s="288"/>
      <c r="O92" s="288"/>
      <c r="P92" s="288"/>
      <c r="Q92" s="289"/>
      <c r="R92" s="274"/>
      <c r="S92" s="275">
        <f>IF(OR(C92="",C92=T$4),NA(),MATCH($B92&amp;$C92,'Smelter Reference List'!$J:$J,0))</f>
        <v>139</v>
      </c>
      <c r="T92" s="276"/>
      <c r="U92" s="276"/>
      <c r="V92" s="276"/>
      <c r="W92" s="276"/>
    </row>
    <row r="93" spans="1:23" s="267" customFormat="1" ht="20.25">
      <c r="A93" s="265"/>
      <c r="B93" s="273" t="s">
        <v>2429</v>
      </c>
      <c r="C93" s="273" t="s">
        <v>1896</v>
      </c>
      <c r="D93" s="166" t="str">
        <f ca="1">IF(ISERROR($S93),"",OFFSET('Smelter Reference List'!$C$4,$S93-4,0)&amp;"")</f>
        <v>PAMP SA</v>
      </c>
      <c r="E93" s="166" t="str">
        <f ca="1">IF(ISERROR($S93),"",OFFSET('Smelter Reference List'!$D$4,$S93-4,0)&amp;"")</f>
        <v>SWITZERLAND</v>
      </c>
      <c r="F93" s="166" t="str">
        <f ca="1">IF(ISERROR($S93),"",OFFSET('Smelter Reference List'!$E$4,$S93-4,0))</f>
        <v>CID001352</v>
      </c>
      <c r="G93" s="166" t="str">
        <f ca="1">IF(C93=$U$4,"Enter smelter details", IF(ISERROR($S93),"",OFFSET('Smelter Reference List'!$F$4,$S93-4,0)))</f>
        <v>CFSI</v>
      </c>
      <c r="H93" s="290">
        <f ca="1">IF(ISERROR($S93),"",OFFSET('Smelter Reference List'!$G$4,$S93-4,0))</f>
        <v>0</v>
      </c>
      <c r="I93" s="291" t="str">
        <f ca="1">IF(ISERROR($S93),"",OFFSET('Smelter Reference List'!$H$4,$S93-4,0))</f>
        <v>Castel San Pietro</v>
      </c>
      <c r="J93" s="291" t="str">
        <f ca="1">IF(ISERROR($S93),"",OFFSET('Smelter Reference List'!$I$4,$S93-4,0))</f>
        <v>Ticino</v>
      </c>
      <c r="K93" s="288"/>
      <c r="L93" s="288"/>
      <c r="M93" s="288"/>
      <c r="N93" s="288"/>
      <c r="O93" s="288"/>
      <c r="P93" s="288"/>
      <c r="Q93" s="289"/>
      <c r="R93" s="274"/>
      <c r="S93" s="275">
        <f>IF(OR(C93="",C93=T$4),NA(),MATCH($B93&amp;$C93,'Smelter Reference List'!$J:$J,0))</f>
        <v>141</v>
      </c>
      <c r="T93" s="276"/>
      <c r="U93" s="276"/>
      <c r="V93" s="276"/>
      <c r="W93" s="276"/>
    </row>
    <row r="94" spans="1:23" s="267" customFormat="1" ht="20.25">
      <c r="A94" s="265"/>
      <c r="B94" s="273" t="s">
        <v>2429</v>
      </c>
      <c r="C94" s="273" t="s">
        <v>4398</v>
      </c>
      <c r="D94" s="166" t="str">
        <f ca="1">IF(ISERROR($S94),"",OFFSET('Smelter Reference List'!$C$4,$S94-4,0)&amp;"")</f>
        <v>Penglai Penggang Gold Industry Co., Ltd.</v>
      </c>
      <c r="E94" s="166" t="str">
        <f ca="1">IF(ISERROR($S94),"",OFFSET('Smelter Reference List'!$D$4,$S94-4,0)&amp;"")</f>
        <v>CHINA</v>
      </c>
      <c r="F94" s="166" t="str">
        <f ca="1">IF(ISERROR($S94),"",OFFSET('Smelter Reference List'!$E$4,$S94-4,0))</f>
        <v>CID001362</v>
      </c>
      <c r="G94" s="166" t="str">
        <f ca="1">IF(C94=$U$4,"Enter smelter details", IF(ISERROR($S94),"",OFFSET('Smelter Reference List'!$F$4,$S94-4,0)))</f>
        <v>CFSI</v>
      </c>
      <c r="H94" s="290">
        <f ca="1">IF(ISERROR($S94),"",OFFSET('Smelter Reference List'!$G$4,$S94-4,0))</f>
        <v>0</v>
      </c>
      <c r="I94" s="291" t="str">
        <f ca="1">IF(ISERROR($S94),"",OFFSET('Smelter Reference List'!$H$4,$S94-4,0))</f>
        <v>Yantai</v>
      </c>
      <c r="J94" s="291" t="str">
        <f ca="1">IF(ISERROR($S94),"",OFFSET('Smelter Reference List'!$I$4,$S94-4,0))</f>
        <v>Shandong</v>
      </c>
      <c r="K94" s="288"/>
      <c r="L94" s="288"/>
      <c r="M94" s="288"/>
      <c r="N94" s="288"/>
      <c r="O94" s="288"/>
      <c r="P94" s="288"/>
      <c r="Q94" s="289"/>
      <c r="R94" s="274"/>
      <c r="S94" s="275">
        <f>IF(OR(C94="",C94=T$4),NA(),MATCH($B94&amp;$C94,'Smelter Reference List'!$J:$J,0))</f>
        <v>143</v>
      </c>
      <c r="T94" s="276"/>
      <c r="U94" s="276"/>
      <c r="V94" s="276"/>
      <c r="W94" s="276"/>
    </row>
    <row r="95" spans="1:23" s="267" customFormat="1" ht="20.25">
      <c r="A95" s="265"/>
      <c r="B95" s="273" t="s">
        <v>2429</v>
      </c>
      <c r="C95" s="273" t="s">
        <v>1897</v>
      </c>
      <c r="D95" s="166" t="str">
        <f ca="1">IF(ISERROR($S95),"",OFFSET('Smelter Reference List'!$C$4,$S95-4,0)&amp;"")</f>
        <v>Prioksky Plant of Non-Ferrous Metals</v>
      </c>
      <c r="E95" s="166" t="str">
        <f ca="1">IF(ISERROR($S95),"",OFFSET('Smelter Reference List'!$D$4,$S95-4,0)&amp;"")</f>
        <v>RUSSIAN FEDERATION</v>
      </c>
      <c r="F95" s="166" t="str">
        <f ca="1">IF(ISERROR($S95),"",OFFSET('Smelter Reference List'!$E$4,$S95-4,0))</f>
        <v>CID001386</v>
      </c>
      <c r="G95" s="166" t="str">
        <f ca="1">IF(C95=$U$4,"Enter smelter details", IF(ISERROR($S95),"",OFFSET('Smelter Reference List'!$F$4,$S95-4,0)))</f>
        <v>CFSI</v>
      </c>
      <c r="H95" s="290">
        <f ca="1">IF(ISERROR($S95),"",OFFSET('Smelter Reference List'!$G$4,$S95-4,0))</f>
        <v>0</v>
      </c>
      <c r="I95" s="291" t="str">
        <f ca="1">IF(ISERROR($S95),"",OFFSET('Smelter Reference List'!$H$4,$S95-4,0))</f>
        <v>Kasimov</v>
      </c>
      <c r="J95" s="291" t="str">
        <f ca="1">IF(ISERROR($S95),"",OFFSET('Smelter Reference List'!$I$4,$S95-4,0))</f>
        <v>Ryazan</v>
      </c>
      <c r="K95" s="288"/>
      <c r="L95" s="288"/>
      <c r="M95" s="288"/>
      <c r="N95" s="288"/>
      <c r="O95" s="288"/>
      <c r="P95" s="288"/>
      <c r="Q95" s="289"/>
      <c r="R95" s="274"/>
      <c r="S95" s="275">
        <f>IF(OR(C95="",C95=T$4),NA(),MATCH($B95&amp;$C95,'Smelter Reference List'!$J:$J,0))</f>
        <v>146</v>
      </c>
      <c r="T95" s="276"/>
      <c r="U95" s="276"/>
      <c r="V95" s="276"/>
      <c r="W95" s="276"/>
    </row>
    <row r="96" spans="1:23" s="267" customFormat="1" ht="20.25">
      <c r="A96" s="265"/>
      <c r="B96" s="273" t="s">
        <v>2429</v>
      </c>
      <c r="C96" s="273" t="s">
        <v>2566</v>
      </c>
      <c r="D96" s="166" t="str">
        <f ca="1">IF(ISERROR($S96),"",OFFSET('Smelter Reference List'!$C$4,$S96-4,0)&amp;"")</f>
        <v>PT Aneka Tambang (Persero) Tbk</v>
      </c>
      <c r="E96" s="166" t="str">
        <f ca="1">IF(ISERROR($S96),"",OFFSET('Smelter Reference List'!$D$4,$S96-4,0)&amp;"")</f>
        <v>INDONESIA</v>
      </c>
      <c r="F96" s="166" t="str">
        <f ca="1">IF(ISERROR($S96),"",OFFSET('Smelter Reference List'!$E$4,$S96-4,0))</f>
        <v>CID001397</v>
      </c>
      <c r="G96" s="166" t="str">
        <f ca="1">IF(C96=$U$4,"Enter smelter details", IF(ISERROR($S96),"",OFFSET('Smelter Reference List'!$F$4,$S96-4,0)))</f>
        <v>CFSI</v>
      </c>
      <c r="H96" s="290">
        <f ca="1">IF(ISERROR($S96),"",OFFSET('Smelter Reference List'!$G$4,$S96-4,0))</f>
        <v>0</v>
      </c>
      <c r="I96" s="291" t="str">
        <f ca="1">IF(ISERROR($S96),"",OFFSET('Smelter Reference List'!$H$4,$S96-4,0))</f>
        <v>Jakarta</v>
      </c>
      <c r="J96" s="291" t="str">
        <f ca="1">IF(ISERROR($S96),"",OFFSET('Smelter Reference List'!$I$4,$S96-4,0))</f>
        <v>Java</v>
      </c>
      <c r="K96" s="288"/>
      <c r="L96" s="288"/>
      <c r="M96" s="288"/>
      <c r="N96" s="288"/>
      <c r="O96" s="288"/>
      <c r="P96" s="288"/>
      <c r="Q96" s="289"/>
      <c r="R96" s="274"/>
      <c r="S96" s="275">
        <f>IF(OR(C96="",C96=T$4),NA(),MATCH($B96&amp;$C96,'Smelter Reference List'!$J:$J,0))</f>
        <v>148</v>
      </c>
      <c r="T96" s="276"/>
      <c r="U96" s="276"/>
      <c r="V96" s="276"/>
      <c r="W96" s="276"/>
    </row>
    <row r="97" spans="1:23" s="267" customFormat="1" ht="20.25">
      <c r="A97" s="265"/>
      <c r="B97" s="273" t="s">
        <v>2429</v>
      </c>
      <c r="C97" s="273" t="s">
        <v>2572</v>
      </c>
      <c r="D97" s="166" t="str">
        <f ca="1">IF(ISERROR($S97),"",OFFSET('Smelter Reference List'!$C$4,$S97-4,0)&amp;"")</f>
        <v>PX Précinox SA</v>
      </c>
      <c r="E97" s="166" t="str">
        <f ca="1">IF(ISERROR($S97),"",OFFSET('Smelter Reference List'!$D$4,$S97-4,0)&amp;"")</f>
        <v>SWITZERLAND</v>
      </c>
      <c r="F97" s="166" t="str">
        <f ca="1">IF(ISERROR($S97),"",OFFSET('Smelter Reference List'!$E$4,$S97-4,0))</f>
        <v>CID001498</v>
      </c>
      <c r="G97" s="166" t="str">
        <f ca="1">IF(C97=$U$4,"Enter smelter details", IF(ISERROR($S97),"",OFFSET('Smelter Reference List'!$F$4,$S97-4,0)))</f>
        <v>CFSI</v>
      </c>
      <c r="H97" s="290">
        <f ca="1">IF(ISERROR($S97),"",OFFSET('Smelter Reference List'!$G$4,$S97-4,0))</f>
        <v>0</v>
      </c>
      <c r="I97" s="291" t="str">
        <f ca="1">IF(ISERROR($S97),"",OFFSET('Smelter Reference List'!$H$4,$S97-4,0))</f>
        <v>La Chaux-de-Fonds</v>
      </c>
      <c r="J97" s="291" t="str">
        <f ca="1">IF(ISERROR($S97),"",OFFSET('Smelter Reference List'!$I$4,$S97-4,0))</f>
        <v>Neuchâtel</v>
      </c>
      <c r="K97" s="288"/>
      <c r="L97" s="288"/>
      <c r="M97" s="288"/>
      <c r="N97" s="288"/>
      <c r="O97" s="288"/>
      <c r="P97" s="288"/>
      <c r="Q97" s="289"/>
      <c r="R97" s="274"/>
      <c r="S97" s="275">
        <f>IF(OR(C97="",C97=T$4),NA(),MATCH($B97&amp;$C97,'Smelter Reference List'!$J:$J,0))</f>
        <v>149</v>
      </c>
      <c r="T97" s="276"/>
      <c r="U97" s="276"/>
      <c r="V97" s="276"/>
      <c r="W97" s="276"/>
    </row>
    <row r="98" spans="1:23" s="267" customFormat="1" ht="20.25">
      <c r="A98" s="265"/>
      <c r="B98" s="273" t="s">
        <v>2429</v>
      </c>
      <c r="C98" s="273" t="s">
        <v>4401</v>
      </c>
      <c r="D98" s="166" t="str">
        <f ca="1">IF(ISERROR($S98),"",OFFSET('Smelter Reference List'!$C$4,$S98-4,0)&amp;"")</f>
        <v>Rand Refinery (Pty) Ltd.</v>
      </c>
      <c r="E98" s="166" t="str">
        <f ca="1">IF(ISERROR($S98),"",OFFSET('Smelter Reference List'!$D$4,$S98-4,0)&amp;"")</f>
        <v>SOUTH AFRICA</v>
      </c>
      <c r="F98" s="166" t="str">
        <f ca="1">IF(ISERROR($S98),"",OFFSET('Smelter Reference List'!$E$4,$S98-4,0))</f>
        <v>CID001512</v>
      </c>
      <c r="G98" s="166" t="str">
        <f ca="1">IF(C98=$U$4,"Enter smelter details", IF(ISERROR($S98),"",OFFSET('Smelter Reference List'!$F$4,$S98-4,0)))</f>
        <v>CFSI</v>
      </c>
      <c r="H98" s="290">
        <f ca="1">IF(ISERROR($S98),"",OFFSET('Smelter Reference List'!$G$4,$S98-4,0))</f>
        <v>0</v>
      </c>
      <c r="I98" s="291" t="str">
        <f ca="1">IF(ISERROR($S98),"",OFFSET('Smelter Reference List'!$H$4,$S98-4,0))</f>
        <v>Germiston</v>
      </c>
      <c r="J98" s="291" t="str">
        <f ca="1">IF(ISERROR($S98),"",OFFSET('Smelter Reference List'!$I$4,$S98-4,0))</f>
        <v>Gauteng</v>
      </c>
      <c r="K98" s="288"/>
      <c r="L98" s="288"/>
      <c r="M98" s="288"/>
      <c r="N98" s="288"/>
      <c r="O98" s="288"/>
      <c r="P98" s="288"/>
      <c r="Q98" s="289"/>
      <c r="R98" s="274"/>
      <c r="S98" s="275">
        <f>IF(OR(C98="",C98=T$4),NA(),MATCH($B98&amp;$C98,'Smelter Reference List'!$J:$J,0))</f>
        <v>150</v>
      </c>
      <c r="T98" s="276"/>
      <c r="U98" s="276"/>
      <c r="V98" s="276"/>
      <c r="W98" s="276"/>
    </row>
    <row r="99" spans="1:23" s="267" customFormat="1" ht="20.25">
      <c r="A99" s="265"/>
      <c r="B99" s="273" t="s">
        <v>2429</v>
      </c>
      <c r="C99" s="273" t="s">
        <v>2823</v>
      </c>
      <c r="D99" s="166" t="str">
        <f ca="1">IF(ISERROR($S99),"",OFFSET('Smelter Reference List'!$C$4,$S99-4,0)&amp;"")</f>
        <v>Republic Metals Corporation</v>
      </c>
      <c r="E99" s="166" t="str">
        <f ca="1">IF(ISERROR($S99),"",OFFSET('Smelter Reference List'!$D$4,$S99-4,0)&amp;"")</f>
        <v>UNITED STATES</v>
      </c>
      <c r="F99" s="166" t="str">
        <f ca="1">IF(ISERROR($S99),"",OFFSET('Smelter Reference List'!$E$4,$S99-4,0))</f>
        <v>CID002510</v>
      </c>
      <c r="G99" s="166" t="str">
        <f ca="1">IF(C99=$U$4,"Enter smelter details", IF(ISERROR($S99),"",OFFSET('Smelter Reference List'!$F$4,$S99-4,0)))</f>
        <v>CFSI</v>
      </c>
      <c r="H99" s="290">
        <f ca="1">IF(ISERROR($S99),"",OFFSET('Smelter Reference List'!$G$4,$S99-4,0))</f>
        <v>0</v>
      </c>
      <c r="I99" s="291" t="str">
        <f ca="1">IF(ISERROR($S99),"",OFFSET('Smelter Reference List'!$H$4,$S99-4,0))</f>
        <v>Miami</v>
      </c>
      <c r="J99" s="291" t="str">
        <f ca="1">IF(ISERROR($S99),"",OFFSET('Smelter Reference List'!$I$4,$S99-4,0))</f>
        <v>Florida</v>
      </c>
      <c r="K99" s="288"/>
      <c r="L99" s="288"/>
      <c r="M99" s="288"/>
      <c r="N99" s="288"/>
      <c r="O99" s="288"/>
      <c r="P99" s="288"/>
      <c r="Q99" s="289"/>
      <c r="R99" s="274"/>
      <c r="S99" s="275">
        <f>IF(OR(C99="",C99=T$4),NA(),MATCH($B99&amp;$C99,'Smelter Reference List'!$J:$J,0))</f>
        <v>152</v>
      </c>
      <c r="T99" s="276"/>
      <c r="U99" s="276"/>
      <c r="V99" s="276"/>
      <c r="W99" s="276"/>
    </row>
    <row r="100" spans="1:23" s="267" customFormat="1" ht="20.25">
      <c r="A100" s="265"/>
      <c r="B100" s="273" t="s">
        <v>2429</v>
      </c>
      <c r="C100" s="273" t="s">
        <v>1898</v>
      </c>
      <c r="D100" s="166" t="str">
        <f ca="1">IF(ISERROR($S100),"",OFFSET('Smelter Reference List'!$C$4,$S100-4,0)&amp;"")</f>
        <v>Royal Canadian Mint</v>
      </c>
      <c r="E100" s="166" t="str">
        <f ca="1">IF(ISERROR($S100),"",OFFSET('Smelter Reference List'!$D$4,$S100-4,0)&amp;"")</f>
        <v>CANADA</v>
      </c>
      <c r="F100" s="166" t="str">
        <f ca="1">IF(ISERROR($S100),"",OFFSET('Smelter Reference List'!$E$4,$S100-4,0))</f>
        <v>CID001534</v>
      </c>
      <c r="G100" s="166" t="str">
        <f ca="1">IF(C100=$U$4,"Enter smelter details", IF(ISERROR($S100),"",OFFSET('Smelter Reference List'!$F$4,$S100-4,0)))</f>
        <v>CFSI</v>
      </c>
      <c r="H100" s="290">
        <f ca="1">IF(ISERROR($S100),"",OFFSET('Smelter Reference List'!$G$4,$S100-4,0))</f>
        <v>0</v>
      </c>
      <c r="I100" s="291" t="str">
        <f ca="1">IF(ISERROR($S100),"",OFFSET('Smelter Reference List'!$H$4,$S100-4,0))</f>
        <v>Ottawa</v>
      </c>
      <c r="J100" s="291" t="str">
        <f ca="1">IF(ISERROR($S100),"",OFFSET('Smelter Reference List'!$I$4,$S100-4,0))</f>
        <v>Ontario</v>
      </c>
      <c r="K100" s="288"/>
      <c r="L100" s="288"/>
      <c r="M100" s="288"/>
      <c r="N100" s="288"/>
      <c r="O100" s="288"/>
      <c r="P100" s="288"/>
      <c r="Q100" s="289"/>
      <c r="R100" s="274"/>
      <c r="S100" s="275">
        <f>IF(OR(C100="",C100=T$4),NA(),MATCH($B100&amp;$C100,'Smelter Reference List'!$J:$J,0))</f>
        <v>153</v>
      </c>
      <c r="T100" s="276"/>
      <c r="U100" s="276"/>
      <c r="V100" s="276"/>
      <c r="W100" s="276"/>
    </row>
    <row r="101" spans="1:23" s="267" customFormat="1" ht="20.25">
      <c r="A101" s="265"/>
      <c r="B101" s="273" t="s">
        <v>2429</v>
      </c>
      <c r="C101" s="273" t="s">
        <v>4595</v>
      </c>
      <c r="D101" s="166" t="str">
        <f ca="1">IF(ISERROR($S101),"",OFFSET('Smelter Reference List'!$C$4,$S101-4,0)&amp;"")</f>
        <v>SAAMP</v>
      </c>
      <c r="E101" s="166" t="str">
        <f ca="1">IF(ISERROR($S101),"",OFFSET('Smelter Reference List'!$D$4,$S101-4,0)&amp;"")</f>
        <v>FRANCE</v>
      </c>
      <c r="F101" s="166" t="str">
        <f ca="1">IF(ISERROR($S101),"",OFFSET('Smelter Reference List'!$E$4,$S101-4,0))</f>
        <v>CID002761</v>
      </c>
      <c r="G101" s="166" t="str">
        <f ca="1">IF(C101=$U$4,"Enter smelter details", IF(ISERROR($S101),"",OFFSET('Smelter Reference List'!$F$4,$S101-4,0)))</f>
        <v>CFSI</v>
      </c>
      <c r="H101" s="290">
        <f ca="1">IF(ISERROR($S101),"",OFFSET('Smelter Reference List'!$G$4,$S101-4,0))</f>
        <v>0</v>
      </c>
      <c r="I101" s="291" t="str">
        <f ca="1">IF(ISERROR($S101),"",OFFSET('Smelter Reference List'!$H$4,$S101-4,0))</f>
        <v>Paris</v>
      </c>
      <c r="J101" s="291" t="str">
        <f ca="1">IF(ISERROR($S101),"",OFFSET('Smelter Reference List'!$I$4,$S101-4,0))</f>
        <v>Ile-de-France</v>
      </c>
      <c r="K101" s="288"/>
      <c r="L101" s="288"/>
      <c r="M101" s="288"/>
      <c r="N101" s="288"/>
      <c r="O101" s="288"/>
      <c r="P101" s="288"/>
      <c r="Q101" s="289"/>
      <c r="R101" s="274"/>
      <c r="S101" s="275">
        <f>IF(OR(C101="",C101=T$4),NA(),MATCH($B101&amp;$C101,'Smelter Reference List'!$J:$J,0))</f>
        <v>154</v>
      </c>
      <c r="T101" s="276"/>
      <c r="U101" s="276"/>
      <c r="V101" s="276"/>
      <c r="W101" s="276"/>
    </row>
    <row r="102" spans="1:23" s="267" customFormat="1" ht="20.25">
      <c r="A102" s="265"/>
      <c r="B102" s="273" t="s">
        <v>2429</v>
      </c>
      <c r="C102" s="273" t="s">
        <v>2478</v>
      </c>
      <c r="D102" s="166" t="str">
        <f ca="1">IF(ISERROR($S102),"",OFFSET('Smelter Reference List'!$C$4,$S102-4,0)&amp;"")</f>
        <v>Sabin Metal Corp.</v>
      </c>
      <c r="E102" s="166" t="str">
        <f ca="1">IF(ISERROR($S102),"",OFFSET('Smelter Reference List'!$D$4,$S102-4,0)&amp;"")</f>
        <v>UNITED STATES</v>
      </c>
      <c r="F102" s="166" t="str">
        <f ca="1">IF(ISERROR($S102),"",OFFSET('Smelter Reference List'!$E$4,$S102-4,0))</f>
        <v>CID001546</v>
      </c>
      <c r="G102" s="166" t="str">
        <f ca="1">IF(C102=$U$4,"Enter smelter details", IF(ISERROR($S102),"",OFFSET('Smelter Reference List'!$F$4,$S102-4,0)))</f>
        <v>CFSI</v>
      </c>
      <c r="H102" s="290">
        <f ca="1">IF(ISERROR($S102),"",OFFSET('Smelter Reference List'!$G$4,$S102-4,0))</f>
        <v>0</v>
      </c>
      <c r="I102" s="291" t="str">
        <f ca="1">IF(ISERROR($S102),"",OFFSET('Smelter Reference List'!$H$4,$S102-4,0))</f>
        <v>Williston</v>
      </c>
      <c r="J102" s="291" t="str">
        <f ca="1">IF(ISERROR($S102),"",OFFSET('Smelter Reference List'!$I$4,$S102-4,0))</f>
        <v>North Dakota</v>
      </c>
      <c r="K102" s="288"/>
      <c r="L102" s="288"/>
      <c r="M102" s="288"/>
      <c r="N102" s="288"/>
      <c r="O102" s="288"/>
      <c r="P102" s="288"/>
      <c r="Q102" s="289"/>
      <c r="R102" s="274"/>
      <c r="S102" s="275">
        <f>IF(OR(C102="",C102=T$4),NA(),MATCH($B102&amp;$C102,'Smelter Reference List'!$J:$J,0))</f>
        <v>155</v>
      </c>
      <c r="T102" s="276"/>
      <c r="U102" s="276"/>
      <c r="V102" s="276"/>
      <c r="W102" s="276"/>
    </row>
    <row r="103" spans="1:23" s="267" customFormat="1" ht="20.25">
      <c r="A103" s="265"/>
      <c r="B103" s="273" t="s">
        <v>2429</v>
      </c>
      <c r="C103" s="273" t="s">
        <v>2863</v>
      </c>
      <c r="D103" s="166" t="str">
        <f ca="1">IF(ISERROR($S103),"",OFFSET('Smelter Reference List'!$C$4,$S103-4,0)&amp;"")</f>
        <v>Samduck Precious Metals</v>
      </c>
      <c r="E103" s="166" t="str">
        <f ca="1">IF(ISERROR($S103),"",OFFSET('Smelter Reference List'!$D$4,$S103-4,0)&amp;"")</f>
        <v>KOREA, REPUBLIC OF</v>
      </c>
      <c r="F103" s="166" t="str">
        <f ca="1">IF(ISERROR($S103),"",OFFSET('Smelter Reference List'!$E$4,$S103-4,0))</f>
        <v>CID001555</v>
      </c>
      <c r="G103" s="166" t="str">
        <f ca="1">IF(C103=$U$4,"Enter smelter details", IF(ISERROR($S103),"",OFFSET('Smelter Reference List'!$F$4,$S103-4,0)))</f>
        <v>CFSI</v>
      </c>
      <c r="H103" s="290">
        <f ca="1">IF(ISERROR($S103),"",OFFSET('Smelter Reference List'!$G$4,$S103-4,0))</f>
        <v>0</v>
      </c>
      <c r="I103" s="291" t="str">
        <f ca="1">IF(ISERROR($S103),"",OFFSET('Smelter Reference List'!$H$4,$S103-4,0))</f>
        <v>Namdong</v>
      </c>
      <c r="J103" s="291" t="str">
        <f ca="1">IF(ISERROR($S103),"",OFFSET('Smelter Reference List'!$I$4,$S103-4,0))</f>
        <v>Incheon</v>
      </c>
      <c r="K103" s="288"/>
      <c r="L103" s="288"/>
      <c r="M103" s="288"/>
      <c r="N103" s="288"/>
      <c r="O103" s="288"/>
      <c r="P103" s="288"/>
      <c r="Q103" s="289"/>
      <c r="R103" s="274"/>
      <c r="S103" s="275">
        <f>IF(OR(C103="",C103=T$4),NA(),MATCH($B103&amp;$C103,'Smelter Reference List'!$J:$J,0))</f>
        <v>157</v>
      </c>
      <c r="T103" s="276"/>
      <c r="U103" s="276"/>
      <c r="V103" s="276"/>
      <c r="W103" s="276"/>
    </row>
    <row r="104" spans="1:23" s="267" customFormat="1" ht="20.25">
      <c r="A104" s="265"/>
      <c r="B104" s="273" t="s">
        <v>2429</v>
      </c>
      <c r="C104" s="273" t="s">
        <v>4403</v>
      </c>
      <c r="D104" s="166" t="str">
        <f ca="1">IF(ISERROR($S104),"",OFFSET('Smelter Reference List'!$C$4,$S104-4,0)&amp;"")</f>
        <v>SAMWON Metals Corp.</v>
      </c>
      <c r="E104" s="166" t="str">
        <f ca="1">IF(ISERROR($S104),"",OFFSET('Smelter Reference List'!$D$4,$S104-4,0)&amp;"")</f>
        <v>KOREA, REPUBLIC OF</v>
      </c>
      <c r="F104" s="166" t="str">
        <f ca="1">IF(ISERROR($S104),"",OFFSET('Smelter Reference List'!$E$4,$S104-4,0))</f>
        <v>CID001562</v>
      </c>
      <c r="G104" s="166" t="str">
        <f ca="1">IF(C104=$U$4,"Enter smelter details", IF(ISERROR($S104),"",OFFSET('Smelter Reference List'!$F$4,$S104-4,0)))</f>
        <v>CFSI</v>
      </c>
      <c r="H104" s="290">
        <f ca="1">IF(ISERROR($S104),"",OFFSET('Smelter Reference List'!$G$4,$S104-4,0))</f>
        <v>0</v>
      </c>
      <c r="I104" s="291" t="str">
        <f ca="1">IF(ISERROR($S104),"",OFFSET('Smelter Reference List'!$H$4,$S104-4,0))</f>
        <v>Changwon</v>
      </c>
      <c r="J104" s="291" t="str">
        <f ca="1">IF(ISERROR($S104),"",OFFSET('Smelter Reference List'!$I$4,$S104-4,0))</f>
        <v>Gyeongsangnam</v>
      </c>
      <c r="K104" s="288"/>
      <c r="L104" s="288"/>
      <c r="M104" s="288"/>
      <c r="N104" s="288"/>
      <c r="O104" s="288"/>
      <c r="P104" s="288"/>
      <c r="Q104" s="289"/>
      <c r="R104" s="274"/>
      <c r="S104" s="275">
        <f>IF(OR(C104="",C104=T$4),NA(),MATCH($B104&amp;$C104,'Smelter Reference List'!$J:$J,0))</f>
        <v>158</v>
      </c>
      <c r="T104" s="276"/>
      <c r="U104" s="276"/>
      <c r="V104" s="276"/>
      <c r="W104" s="276"/>
    </row>
    <row r="105" spans="1:23" s="267" customFormat="1" ht="20.25">
      <c r="A105" s="265"/>
      <c r="B105" s="273" t="s">
        <v>2429</v>
      </c>
      <c r="C105" s="273" t="s">
        <v>4505</v>
      </c>
      <c r="D105" s="166" t="str">
        <f ca="1">IF(ISERROR($S105),"",OFFSET('Smelter Reference List'!$C$4,$S105-4,0)&amp;"")</f>
        <v>SAXONIA Edelmetalle GmbH</v>
      </c>
      <c r="E105" s="166" t="str">
        <f ca="1">IF(ISERROR($S105),"",OFFSET('Smelter Reference List'!$D$4,$S105-4,0)&amp;"")</f>
        <v>GERMANY</v>
      </c>
      <c r="F105" s="166" t="str">
        <f ca="1">IF(ISERROR($S105),"",OFFSET('Smelter Reference List'!$E$4,$S105-4,0))</f>
        <v>CID002777</v>
      </c>
      <c r="G105" s="166" t="str">
        <f ca="1">IF(C105=$U$4,"Enter smelter details", IF(ISERROR($S105),"",OFFSET('Smelter Reference List'!$F$4,$S105-4,0)))</f>
        <v>CFSI</v>
      </c>
      <c r="H105" s="290">
        <f ca="1">IF(ISERROR($S105),"",OFFSET('Smelter Reference List'!$G$4,$S105-4,0))</f>
        <v>0</v>
      </c>
      <c r="I105" s="291" t="str">
        <f ca="1">IF(ISERROR($S105),"",OFFSET('Smelter Reference List'!$H$4,$S105-4,0))</f>
        <v>Halsbrücke</v>
      </c>
      <c r="J105" s="291" t="str">
        <f ca="1">IF(ISERROR($S105),"",OFFSET('Smelter Reference List'!$I$4,$S105-4,0))</f>
        <v>Saxony</v>
      </c>
      <c r="K105" s="288"/>
      <c r="L105" s="288"/>
      <c r="M105" s="288"/>
      <c r="N105" s="288"/>
      <c r="O105" s="288"/>
      <c r="P105" s="288"/>
      <c r="Q105" s="289"/>
      <c r="R105" s="274"/>
      <c r="S105" s="275">
        <f>IF(OR(C105="",C105=T$4),NA(),MATCH($B105&amp;$C105,'Smelter Reference List'!$J:$J,0))</f>
        <v>159</v>
      </c>
      <c r="T105" s="276"/>
      <c r="U105" s="276"/>
      <c r="V105" s="276"/>
      <c r="W105" s="276"/>
    </row>
    <row r="106" spans="1:23" s="267" customFormat="1" ht="20.25">
      <c r="A106" s="265"/>
      <c r="B106" s="273" t="s">
        <v>2429</v>
      </c>
      <c r="C106" s="273" t="s">
        <v>4521</v>
      </c>
      <c r="D106" s="166" t="str">
        <f ca="1">IF(ISERROR($S106),"",OFFSET('Smelter Reference List'!$C$4,$S106-4,0)&amp;"")</f>
        <v>Schone Edelmetaal B.V.</v>
      </c>
      <c r="E106" s="166" t="str">
        <f ca="1">IF(ISERROR($S106),"",OFFSET('Smelter Reference List'!$D$4,$S106-4,0)&amp;"")</f>
        <v>NETHERLANDS</v>
      </c>
      <c r="F106" s="166" t="str">
        <f ca="1">IF(ISERROR($S106),"",OFFSET('Smelter Reference List'!$E$4,$S106-4,0))</f>
        <v>CID001573</v>
      </c>
      <c r="G106" s="166" t="str">
        <f ca="1">IF(C106=$U$4,"Enter smelter details", IF(ISERROR($S106),"",OFFSET('Smelter Reference List'!$F$4,$S106-4,0)))</f>
        <v>CFSI</v>
      </c>
      <c r="H106" s="290">
        <f ca="1">IF(ISERROR($S106),"",OFFSET('Smelter Reference List'!$G$4,$S106-4,0))</f>
        <v>0</v>
      </c>
      <c r="I106" s="291" t="str">
        <f ca="1">IF(ISERROR($S106),"",OFFSET('Smelter Reference List'!$H$4,$S106-4,0))</f>
        <v>Amsterdam</v>
      </c>
      <c r="J106" s="291" t="str">
        <f ca="1">IF(ISERROR($S106),"",OFFSET('Smelter Reference List'!$I$4,$S106-4,0))</f>
        <v>North Holland</v>
      </c>
      <c r="K106" s="288"/>
      <c r="L106" s="288"/>
      <c r="M106" s="288"/>
      <c r="N106" s="288"/>
      <c r="O106" s="288"/>
      <c r="P106" s="288"/>
      <c r="Q106" s="289"/>
      <c r="R106" s="274"/>
      <c r="S106" s="275">
        <f>IF(OR(C106="",C106=T$4),NA(),MATCH($B106&amp;$C106,'Smelter Reference List'!$J:$J,0))</f>
        <v>160</v>
      </c>
      <c r="T106" s="276"/>
      <c r="U106" s="276"/>
      <c r="V106" s="276"/>
      <c r="W106" s="276"/>
    </row>
    <row r="107" spans="1:23" s="267" customFormat="1" ht="20.25">
      <c r="A107" s="265"/>
      <c r="B107" s="273" t="s">
        <v>2429</v>
      </c>
      <c r="C107" s="273" t="s">
        <v>91</v>
      </c>
      <c r="D107" s="166" t="str">
        <f ca="1">IF(ISERROR($S107),"",OFFSET('Smelter Reference List'!$C$4,$S107-4,0)&amp;"")</f>
        <v>SEMPSA Joyería Platería SA</v>
      </c>
      <c r="E107" s="166" t="str">
        <f ca="1">IF(ISERROR($S107),"",OFFSET('Smelter Reference List'!$D$4,$S107-4,0)&amp;"")</f>
        <v>SPAIN</v>
      </c>
      <c r="F107" s="166" t="str">
        <f ca="1">IF(ISERROR($S107),"",OFFSET('Smelter Reference List'!$E$4,$S107-4,0))</f>
        <v>CID001585</v>
      </c>
      <c r="G107" s="166" t="str">
        <f ca="1">IF(C107=$U$4,"Enter smelter details", IF(ISERROR($S107),"",OFFSET('Smelter Reference List'!$F$4,$S107-4,0)))</f>
        <v>CFSI</v>
      </c>
      <c r="H107" s="290">
        <f ca="1">IF(ISERROR($S107),"",OFFSET('Smelter Reference List'!$G$4,$S107-4,0))</f>
        <v>0</v>
      </c>
      <c r="I107" s="291" t="str">
        <f ca="1">IF(ISERROR($S107),"",OFFSET('Smelter Reference List'!$H$4,$S107-4,0))</f>
        <v>Madrid</v>
      </c>
      <c r="J107" s="291" t="str">
        <f ca="1">IF(ISERROR($S107),"",OFFSET('Smelter Reference List'!$I$4,$S107-4,0))</f>
        <v>Community of Madrid</v>
      </c>
      <c r="K107" s="288"/>
      <c r="L107" s="288"/>
      <c r="M107" s="288"/>
      <c r="N107" s="288"/>
      <c r="O107" s="288"/>
      <c r="P107" s="288"/>
      <c r="Q107" s="289"/>
      <c r="R107" s="274"/>
      <c r="S107" s="275">
        <f>IF(OR(C107="",C107=T$4),NA(),MATCH($B107&amp;$C107,'Smelter Reference List'!$J:$J,0))</f>
        <v>162</v>
      </c>
      <c r="T107" s="276"/>
      <c r="U107" s="276"/>
      <c r="V107" s="276"/>
      <c r="W107" s="276"/>
    </row>
    <row r="108" spans="1:23" s="267" customFormat="1" ht="20.25">
      <c r="A108" s="265"/>
      <c r="B108" s="273" t="s">
        <v>2429</v>
      </c>
      <c r="C108" s="273" t="s">
        <v>3484</v>
      </c>
      <c r="D108" s="166" t="str">
        <f ca="1">IF(ISERROR($S108),"",OFFSET('Smelter Reference List'!$C$4,$S108-4,0)&amp;"")</f>
        <v>Shandong Tiancheng Biological Gold Industrial Co., Ltd.</v>
      </c>
      <c r="E108" s="166" t="str">
        <f ca="1">IF(ISERROR($S108),"",OFFSET('Smelter Reference List'!$D$4,$S108-4,0)&amp;"")</f>
        <v>CHINA</v>
      </c>
      <c r="F108" s="166" t="str">
        <f ca="1">IF(ISERROR($S108),"",OFFSET('Smelter Reference List'!$E$4,$S108-4,0))</f>
        <v>CID001619</v>
      </c>
      <c r="G108" s="166" t="str">
        <f ca="1">IF(C108=$U$4,"Enter smelter details", IF(ISERROR($S108),"",OFFSET('Smelter Reference List'!$F$4,$S108-4,0)))</f>
        <v>CFSI</v>
      </c>
      <c r="H108" s="290">
        <f ca="1">IF(ISERROR($S108),"",OFFSET('Smelter Reference List'!$G$4,$S108-4,0))</f>
        <v>0</v>
      </c>
      <c r="I108" s="291" t="str">
        <f ca="1">IF(ISERROR($S108),"",OFFSET('Smelter Reference List'!$H$4,$S108-4,0))</f>
        <v>Laizhou</v>
      </c>
      <c r="J108" s="291" t="str">
        <f ca="1">IF(ISERROR($S108),"",OFFSET('Smelter Reference List'!$I$4,$S108-4,0))</f>
        <v>Yantai</v>
      </c>
      <c r="K108" s="288"/>
      <c r="L108" s="288"/>
      <c r="M108" s="288"/>
      <c r="N108" s="288"/>
      <c r="O108" s="288"/>
      <c r="P108" s="288"/>
      <c r="Q108" s="289"/>
      <c r="R108" s="274"/>
      <c r="S108" s="275">
        <f>IF(OR(C108="",C108=T$4),NA(),MATCH($B108&amp;$C108,'Smelter Reference List'!$J:$J,0))</f>
        <v>166</v>
      </c>
      <c r="T108" s="276"/>
      <c r="U108" s="276"/>
      <c r="V108" s="276"/>
      <c r="W108" s="276"/>
    </row>
    <row r="109" spans="1:23" s="267" customFormat="1" ht="20.25">
      <c r="A109" s="265"/>
      <c r="B109" s="273" t="s">
        <v>2429</v>
      </c>
      <c r="C109" s="273" t="s">
        <v>4404</v>
      </c>
      <c r="D109" s="166" t="str">
        <f ca="1">IF(ISERROR($S109),"",OFFSET('Smelter Reference List'!$C$4,$S109-4,0)&amp;"")</f>
        <v>Shandong Zhaojin Gold &amp; Silver Refinery Co., Ltd.</v>
      </c>
      <c r="E109" s="166" t="str">
        <f ca="1">IF(ISERROR($S109),"",OFFSET('Smelter Reference List'!$D$4,$S109-4,0)&amp;"")</f>
        <v>CHINA</v>
      </c>
      <c r="F109" s="166" t="str">
        <f ca="1">IF(ISERROR($S109),"",OFFSET('Smelter Reference List'!$E$4,$S109-4,0))</f>
        <v>CID001622</v>
      </c>
      <c r="G109" s="166" t="str">
        <f ca="1">IF(C109=$U$4,"Enter smelter details", IF(ISERROR($S109),"",OFFSET('Smelter Reference List'!$F$4,$S109-4,0)))</f>
        <v>CFSI</v>
      </c>
      <c r="H109" s="290">
        <f ca="1">IF(ISERROR($S109),"",OFFSET('Smelter Reference List'!$G$4,$S109-4,0))</f>
        <v>0</v>
      </c>
      <c r="I109" s="291" t="str">
        <f ca="1">IF(ISERROR($S109),"",OFFSET('Smelter Reference List'!$H$4,$S109-4,0))</f>
        <v>Zhaoyuan</v>
      </c>
      <c r="J109" s="291" t="str">
        <f ca="1">IF(ISERROR($S109),"",OFFSET('Smelter Reference List'!$I$4,$S109-4,0))</f>
        <v>Shandong</v>
      </c>
      <c r="K109" s="288"/>
      <c r="L109" s="288"/>
      <c r="M109" s="288"/>
      <c r="N109" s="288"/>
      <c r="O109" s="288"/>
      <c r="P109" s="288"/>
      <c r="Q109" s="289"/>
      <c r="R109" s="274"/>
      <c r="S109" s="275">
        <f>IF(OR(C109="",C109=T$4),NA(),MATCH($B109&amp;$C109,'Smelter Reference List'!$J:$J,0))</f>
        <v>167</v>
      </c>
      <c r="T109" s="276"/>
      <c r="U109" s="276"/>
      <c r="V109" s="276"/>
      <c r="W109" s="276"/>
    </row>
    <row r="110" spans="1:23" s="267" customFormat="1" ht="20.25">
      <c r="A110" s="265"/>
      <c r="B110" s="273" t="s">
        <v>2429</v>
      </c>
      <c r="C110" s="273" t="s">
        <v>4405</v>
      </c>
      <c r="D110" s="166" t="str">
        <f ca="1">IF(ISERROR($S110),"",OFFSET('Smelter Reference List'!$C$4,$S110-4,0)&amp;"")</f>
        <v>Sichuan Tianze Precious Metals Co., Ltd.</v>
      </c>
      <c r="E110" s="166" t="str">
        <f ca="1">IF(ISERROR($S110),"",OFFSET('Smelter Reference List'!$D$4,$S110-4,0)&amp;"")</f>
        <v>CHINA</v>
      </c>
      <c r="F110" s="166" t="str">
        <f ca="1">IF(ISERROR($S110),"",OFFSET('Smelter Reference List'!$E$4,$S110-4,0))</f>
        <v>CID001736</v>
      </c>
      <c r="G110" s="166" t="str">
        <f ca="1">IF(C110=$U$4,"Enter smelter details", IF(ISERROR($S110),"",OFFSET('Smelter Reference List'!$F$4,$S110-4,0)))</f>
        <v>CFSI</v>
      </c>
      <c r="H110" s="290">
        <f ca="1">IF(ISERROR($S110),"",OFFSET('Smelter Reference List'!$G$4,$S110-4,0))</f>
        <v>0</v>
      </c>
      <c r="I110" s="291" t="str">
        <f ca="1">IF(ISERROR($S110),"",OFFSET('Smelter Reference List'!$H$4,$S110-4,0))</f>
        <v>Chengdu</v>
      </c>
      <c r="J110" s="291" t="str">
        <f ca="1">IF(ISERROR($S110),"",OFFSET('Smelter Reference List'!$I$4,$S110-4,0))</f>
        <v>Sichuan</v>
      </c>
      <c r="K110" s="288"/>
      <c r="L110" s="288"/>
      <c r="M110" s="288"/>
      <c r="N110" s="288"/>
      <c r="O110" s="288"/>
      <c r="P110" s="288"/>
      <c r="Q110" s="289"/>
      <c r="R110" s="274"/>
      <c r="S110" s="275">
        <f>IF(OR(C110="",C110=T$4),NA(),MATCH($B110&amp;$C110,'Smelter Reference List'!$J:$J,0))</f>
        <v>170</v>
      </c>
      <c r="T110" s="276"/>
      <c r="U110" s="276"/>
      <c r="V110" s="276"/>
      <c r="W110" s="276"/>
    </row>
    <row r="111" spans="1:23" s="267" customFormat="1" ht="20.25">
      <c r="A111" s="265"/>
      <c r="B111" s="273" t="s">
        <v>2429</v>
      </c>
      <c r="C111" s="273" t="s">
        <v>2826</v>
      </c>
      <c r="D111" s="166" t="str">
        <f ca="1">IF(ISERROR($S111),"",OFFSET('Smelter Reference List'!$C$4,$S111-4,0)&amp;"")</f>
        <v>Singway Technology Co., Ltd.</v>
      </c>
      <c r="E111" s="166" t="str">
        <f ca="1">IF(ISERROR($S111),"",OFFSET('Smelter Reference List'!$D$4,$S111-4,0)&amp;"")</f>
        <v>TAIWAN</v>
      </c>
      <c r="F111" s="166" t="str">
        <f ca="1">IF(ISERROR($S111),"",OFFSET('Smelter Reference List'!$E$4,$S111-4,0))</f>
        <v>CID002516</v>
      </c>
      <c r="G111" s="166" t="str">
        <f ca="1">IF(C111=$U$4,"Enter smelter details", IF(ISERROR($S111),"",OFFSET('Smelter Reference List'!$F$4,$S111-4,0)))</f>
        <v>CFSI</v>
      </c>
      <c r="H111" s="290">
        <f ca="1">IF(ISERROR($S111),"",OFFSET('Smelter Reference List'!$G$4,$S111-4,0))</f>
        <v>0</v>
      </c>
      <c r="I111" s="291" t="str">
        <f ca="1">IF(ISERROR($S111),"",OFFSET('Smelter Reference List'!$H$4,$S111-4,0))</f>
        <v>Dayuan</v>
      </c>
      <c r="J111" s="291" t="str">
        <f ca="1">IF(ISERROR($S111),"",OFFSET('Smelter Reference List'!$I$4,$S111-4,0))</f>
        <v>Taoyuan</v>
      </c>
      <c r="K111" s="288"/>
      <c r="L111" s="288"/>
      <c r="M111" s="288"/>
      <c r="N111" s="288"/>
      <c r="O111" s="288"/>
      <c r="P111" s="288"/>
      <c r="Q111" s="289"/>
      <c r="R111" s="274"/>
      <c r="S111" s="275">
        <f>IF(OR(C111="",C111=T$4),NA(),MATCH($B111&amp;$C111,'Smelter Reference List'!$J:$J,0))</f>
        <v>172</v>
      </c>
      <c r="T111" s="276"/>
      <c r="U111" s="276"/>
      <c r="V111" s="276"/>
      <c r="W111" s="276"/>
    </row>
    <row r="112" spans="1:23" s="267" customFormat="1" ht="20.25">
      <c r="A112" s="265"/>
      <c r="B112" s="273" t="s">
        <v>2429</v>
      </c>
      <c r="C112" s="273" t="s">
        <v>1411</v>
      </c>
      <c r="D112" s="166" t="str">
        <f ca="1">IF(ISERROR($S112),"",OFFSET('Smelter Reference List'!$C$4,$S112-4,0)&amp;"")</f>
        <v>So Accurate Group, Inc.</v>
      </c>
      <c r="E112" s="166" t="str">
        <f ca="1">IF(ISERROR($S112),"",OFFSET('Smelter Reference List'!$D$4,$S112-4,0)&amp;"")</f>
        <v>UNITED STATES</v>
      </c>
      <c r="F112" s="166" t="str">
        <f ca="1">IF(ISERROR($S112),"",OFFSET('Smelter Reference List'!$E$4,$S112-4,0))</f>
        <v>CID001754</v>
      </c>
      <c r="G112" s="166" t="str">
        <f ca="1">IF(C112=$U$4,"Enter smelter details", IF(ISERROR($S112),"",OFFSET('Smelter Reference List'!$F$4,$S112-4,0)))</f>
        <v>CFSI</v>
      </c>
      <c r="H112" s="290">
        <f ca="1">IF(ISERROR($S112),"",OFFSET('Smelter Reference List'!$G$4,$S112-4,0))</f>
        <v>0</v>
      </c>
      <c r="I112" s="291" t="str">
        <f ca="1">IF(ISERROR($S112),"",OFFSET('Smelter Reference List'!$H$4,$S112-4,0))</f>
        <v>Long Island City</v>
      </c>
      <c r="J112" s="291" t="str">
        <f ca="1">IF(ISERROR($S112),"",OFFSET('Smelter Reference List'!$I$4,$S112-4,0))</f>
        <v>New York</v>
      </c>
      <c r="K112" s="288"/>
      <c r="L112" s="288"/>
      <c r="M112" s="288"/>
      <c r="N112" s="288"/>
      <c r="O112" s="288"/>
      <c r="P112" s="288"/>
      <c r="Q112" s="289"/>
      <c r="R112" s="274"/>
      <c r="S112" s="275">
        <f>IF(OR(C112="",C112=T$4),NA(),MATCH($B112&amp;$C112,'Smelter Reference List'!$J:$J,0))</f>
        <v>174</v>
      </c>
      <c r="T112" s="276"/>
      <c r="U112" s="276"/>
      <c r="V112" s="276"/>
      <c r="W112" s="276"/>
    </row>
    <row r="113" spans="1:23" s="267" customFormat="1" ht="20.25">
      <c r="A113" s="265"/>
      <c r="B113" s="273" t="s">
        <v>2429</v>
      </c>
      <c r="C113" s="273" t="s">
        <v>1899</v>
      </c>
      <c r="D113" s="166" t="str">
        <f ca="1">IF(ISERROR($S113),"",OFFSET('Smelter Reference List'!$C$4,$S113-4,0)&amp;"")</f>
        <v>SOE Shyolkovsky Factory of Secondary Precious Metals</v>
      </c>
      <c r="E113" s="166" t="str">
        <f ca="1">IF(ISERROR($S113),"",OFFSET('Smelter Reference List'!$D$4,$S113-4,0)&amp;"")</f>
        <v>RUSSIAN FEDERATION</v>
      </c>
      <c r="F113" s="166" t="str">
        <f ca="1">IF(ISERROR($S113),"",OFFSET('Smelter Reference List'!$E$4,$S113-4,0))</f>
        <v>CID001756</v>
      </c>
      <c r="G113" s="166" t="str">
        <f ca="1">IF(C113=$U$4,"Enter smelter details", IF(ISERROR($S113),"",OFFSET('Smelter Reference List'!$F$4,$S113-4,0)))</f>
        <v>CFSI</v>
      </c>
      <c r="H113" s="290">
        <f ca="1">IF(ISERROR($S113),"",OFFSET('Smelter Reference List'!$G$4,$S113-4,0))</f>
        <v>0</v>
      </c>
      <c r="I113" s="291" t="str">
        <f ca="1">IF(ISERROR($S113),"",OFFSET('Smelter Reference List'!$H$4,$S113-4,0))</f>
        <v>Shyolkovo</v>
      </c>
      <c r="J113" s="291" t="str">
        <f ca="1">IF(ISERROR($S113),"",OFFSET('Smelter Reference List'!$I$4,$S113-4,0))</f>
        <v>Moscow Region</v>
      </c>
      <c r="K113" s="288"/>
      <c r="L113" s="288"/>
      <c r="M113" s="288"/>
      <c r="N113" s="288"/>
      <c r="O113" s="288"/>
      <c r="P113" s="288"/>
      <c r="Q113" s="289"/>
      <c r="R113" s="274"/>
      <c r="S113" s="275">
        <f>IF(OR(C113="",C113=T$4),NA(),MATCH($B113&amp;$C113,'Smelter Reference List'!$J:$J,0))</f>
        <v>175</v>
      </c>
      <c r="T113" s="276"/>
      <c r="U113" s="276"/>
      <c r="V113" s="276"/>
      <c r="W113" s="276"/>
    </row>
    <row r="114" spans="1:23" s="267" customFormat="1" ht="20.25">
      <c r="A114" s="265"/>
      <c r="B114" s="273" t="s">
        <v>2429</v>
      </c>
      <c r="C114" s="273" t="s">
        <v>1900</v>
      </c>
      <c r="D114" s="166" t="str">
        <f ca="1">IF(ISERROR($S114),"",OFFSET('Smelter Reference List'!$C$4,$S114-4,0)&amp;"")</f>
        <v>Solar Applied Materials Technology Corp.</v>
      </c>
      <c r="E114" s="166" t="str">
        <f ca="1">IF(ISERROR($S114),"",OFFSET('Smelter Reference List'!$D$4,$S114-4,0)&amp;"")</f>
        <v>TAIWAN</v>
      </c>
      <c r="F114" s="166" t="str">
        <f ca="1">IF(ISERROR($S114),"",OFFSET('Smelter Reference List'!$E$4,$S114-4,0))</f>
        <v>CID001761</v>
      </c>
      <c r="G114" s="166" t="str">
        <f ca="1">IF(C114=$U$4,"Enter smelter details", IF(ISERROR($S114),"",OFFSET('Smelter Reference List'!$F$4,$S114-4,0)))</f>
        <v>CFSI</v>
      </c>
      <c r="H114" s="290">
        <f ca="1">IF(ISERROR($S114),"",OFFSET('Smelter Reference List'!$G$4,$S114-4,0))</f>
        <v>0</v>
      </c>
      <c r="I114" s="291" t="str">
        <f ca="1">IF(ISERROR($S114),"",OFFSET('Smelter Reference List'!$H$4,$S114-4,0))</f>
        <v>Tainan City</v>
      </c>
      <c r="J114" s="291" t="str">
        <f ca="1">IF(ISERROR($S114),"",OFFSET('Smelter Reference List'!$I$4,$S114-4,0))</f>
        <v>Taiwan</v>
      </c>
      <c r="K114" s="288"/>
      <c r="L114" s="288"/>
      <c r="M114" s="288"/>
      <c r="N114" s="288"/>
      <c r="O114" s="288"/>
      <c r="P114" s="288"/>
      <c r="Q114" s="289"/>
      <c r="R114" s="274"/>
      <c r="S114" s="275">
        <f>IF(OR(C114="",C114=T$4),NA(),MATCH($B114&amp;$C114,'Smelter Reference List'!$J:$J,0))</f>
        <v>176</v>
      </c>
      <c r="T114" s="276"/>
      <c r="U114" s="276"/>
      <c r="V114" s="276"/>
      <c r="W114" s="276"/>
    </row>
    <row r="115" spans="1:23" s="267" customFormat="1" ht="20.25">
      <c r="A115" s="265"/>
      <c r="B115" s="273" t="s">
        <v>2429</v>
      </c>
      <c r="C115" s="273" t="s">
        <v>3562</v>
      </c>
      <c r="D115" s="166" t="str">
        <f ca="1">IF(ISERROR($S115),"",OFFSET('Smelter Reference List'!$C$4,$S115-4,0)&amp;"")</f>
        <v>Sudan Gold Refinery</v>
      </c>
      <c r="E115" s="166" t="str">
        <f ca="1">IF(ISERROR($S115),"",OFFSET('Smelter Reference List'!$D$4,$S115-4,0)&amp;"")</f>
        <v>SUDAN</v>
      </c>
      <c r="F115" s="166" t="str">
        <f ca="1">IF(ISERROR($S115),"",OFFSET('Smelter Reference List'!$E$4,$S115-4,0))</f>
        <v>CID002567</v>
      </c>
      <c r="G115" s="166" t="str">
        <f ca="1">IF(C115=$U$4,"Enter smelter details", IF(ISERROR($S115),"",OFFSET('Smelter Reference List'!$F$4,$S115-4,0)))</f>
        <v>CFSI</v>
      </c>
      <c r="H115" s="290">
        <f ca="1">IF(ISERROR($S115),"",OFFSET('Smelter Reference List'!$G$4,$S115-4,0))</f>
        <v>0</v>
      </c>
      <c r="I115" s="291" t="str">
        <f ca="1">IF(ISERROR($S115),"",OFFSET('Smelter Reference List'!$H$4,$S115-4,0))</f>
        <v>Khartoum</v>
      </c>
      <c r="J115" s="291" t="str">
        <f ca="1">IF(ISERROR($S115),"",OFFSET('Smelter Reference List'!$I$4,$S115-4,0))</f>
        <v>Khartoum State</v>
      </c>
      <c r="K115" s="288"/>
      <c r="L115" s="288"/>
      <c r="M115" s="288"/>
      <c r="N115" s="288"/>
      <c r="O115" s="288"/>
      <c r="P115" s="288"/>
      <c r="Q115" s="289"/>
      <c r="R115" s="274"/>
      <c r="S115" s="275">
        <f>IF(OR(C115="",C115=T$4),NA(),MATCH($B115&amp;$C115,'Smelter Reference List'!$J:$J,0))</f>
        <v>179</v>
      </c>
      <c r="T115" s="276"/>
      <c r="U115" s="276"/>
      <c r="V115" s="276"/>
      <c r="W115" s="276"/>
    </row>
    <row r="116" spans="1:23" s="267" customFormat="1" ht="20.25">
      <c r="A116" s="265"/>
      <c r="B116" s="273" t="s">
        <v>2429</v>
      </c>
      <c r="C116" s="273" t="s">
        <v>92</v>
      </c>
      <c r="D116" s="166" t="str">
        <f ca="1">IF(ISERROR($S116),"",OFFSET('Smelter Reference List'!$C$4,$S116-4,0)&amp;"")</f>
        <v>Sumitomo Metal Mining Co., Ltd.</v>
      </c>
      <c r="E116" s="166" t="str">
        <f ca="1">IF(ISERROR($S116),"",OFFSET('Smelter Reference List'!$D$4,$S116-4,0)&amp;"")</f>
        <v>JAPAN</v>
      </c>
      <c r="F116" s="166" t="str">
        <f ca="1">IF(ISERROR($S116),"",OFFSET('Smelter Reference List'!$E$4,$S116-4,0))</f>
        <v>CID001798</v>
      </c>
      <c r="G116" s="166" t="str">
        <f ca="1">IF(C116=$U$4,"Enter smelter details", IF(ISERROR($S116),"",OFFSET('Smelter Reference List'!$F$4,$S116-4,0)))</f>
        <v>CFSI</v>
      </c>
      <c r="H116" s="290">
        <f ca="1">IF(ISERROR($S116),"",OFFSET('Smelter Reference List'!$G$4,$S116-4,0))</f>
        <v>0</v>
      </c>
      <c r="I116" s="291" t="str">
        <f ca="1">IF(ISERROR($S116),"",OFFSET('Smelter Reference List'!$H$4,$S116-4,0))</f>
        <v>Saijo</v>
      </c>
      <c r="J116" s="291" t="str">
        <f ca="1">IF(ISERROR($S116),"",OFFSET('Smelter Reference List'!$I$4,$S116-4,0))</f>
        <v>Ehime</v>
      </c>
      <c r="K116" s="288"/>
      <c r="L116" s="288"/>
      <c r="M116" s="288"/>
      <c r="N116" s="288"/>
      <c r="O116" s="288"/>
      <c r="P116" s="288"/>
      <c r="Q116" s="289"/>
      <c r="R116" s="274"/>
      <c r="S116" s="275">
        <f>IF(OR(C116="",C116=T$4),NA(),MATCH($B116&amp;$C116,'Smelter Reference List'!$J:$J,0))</f>
        <v>181</v>
      </c>
      <c r="T116" s="276"/>
      <c r="U116" s="276"/>
      <c r="V116" s="276"/>
      <c r="W116" s="276"/>
    </row>
    <row r="117" spans="1:23" s="267" customFormat="1" ht="20.25">
      <c r="A117" s="265"/>
      <c r="B117" s="273" t="s">
        <v>2429</v>
      </c>
      <c r="C117" s="273" t="s">
        <v>4527</v>
      </c>
      <c r="D117" s="166" t="str">
        <f ca="1">IF(ISERROR($S117),"",OFFSET('Smelter Reference List'!$C$4,$S117-4,0)&amp;"")</f>
        <v>T.C.A S.p.A</v>
      </c>
      <c r="E117" s="166" t="str">
        <f ca="1">IF(ISERROR($S117),"",OFFSET('Smelter Reference List'!$D$4,$S117-4,0)&amp;"")</f>
        <v>ITALY</v>
      </c>
      <c r="F117" s="166" t="str">
        <f ca="1">IF(ISERROR($S117),"",OFFSET('Smelter Reference List'!$E$4,$S117-4,0))</f>
        <v>CID002580</v>
      </c>
      <c r="G117" s="166" t="str">
        <f ca="1">IF(C117=$U$4,"Enter smelter details", IF(ISERROR($S117),"",OFFSET('Smelter Reference List'!$F$4,$S117-4,0)))</f>
        <v>CFSI</v>
      </c>
      <c r="H117" s="290">
        <f ca="1">IF(ISERROR($S117),"",OFFSET('Smelter Reference List'!$G$4,$S117-4,0))</f>
        <v>0</v>
      </c>
      <c r="I117" s="291" t="str">
        <f ca="1">IF(ISERROR($S117),"",OFFSET('Smelter Reference List'!$H$4,$S117-4,0))</f>
        <v>Capolona</v>
      </c>
      <c r="J117" s="291" t="str">
        <f ca="1">IF(ISERROR($S117),"",OFFSET('Smelter Reference List'!$I$4,$S117-4,0))</f>
        <v>Tuscany</v>
      </c>
      <c r="K117" s="288"/>
      <c r="L117" s="288"/>
      <c r="M117" s="288"/>
      <c r="N117" s="288"/>
      <c r="O117" s="288"/>
      <c r="P117" s="288"/>
      <c r="Q117" s="289"/>
      <c r="R117" s="274"/>
      <c r="S117" s="275">
        <f>IF(OR(C117="",C117=T$4),NA(),MATCH($B117&amp;$C117,'Smelter Reference List'!$J:$J,0))</f>
        <v>182</v>
      </c>
      <c r="T117" s="276"/>
      <c r="U117" s="276"/>
      <c r="V117" s="276"/>
      <c r="W117" s="276"/>
    </row>
    <row r="118" spans="1:23" s="267" customFormat="1" ht="20.25">
      <c r="A118" s="265"/>
      <c r="B118" s="273" t="s">
        <v>2429</v>
      </c>
      <c r="C118" s="273" t="s">
        <v>2567</v>
      </c>
      <c r="D118" s="166" t="str">
        <f ca="1">IF(ISERROR($S118),"",OFFSET('Smelter Reference List'!$C$4,$S118-4,0)&amp;"")</f>
        <v>Tanaka Kikinzoku Kogyo K.K.</v>
      </c>
      <c r="E118" s="166" t="str">
        <f ca="1">IF(ISERROR($S118),"",OFFSET('Smelter Reference List'!$D$4,$S118-4,0)&amp;"")</f>
        <v>JAPAN</v>
      </c>
      <c r="F118" s="166" t="str">
        <f ca="1">IF(ISERROR($S118),"",OFFSET('Smelter Reference List'!$E$4,$S118-4,0))</f>
        <v>CID001875</v>
      </c>
      <c r="G118" s="166" t="str">
        <f ca="1">IF(C118=$U$4,"Enter smelter details", IF(ISERROR($S118),"",OFFSET('Smelter Reference List'!$F$4,$S118-4,0)))</f>
        <v>CFSI</v>
      </c>
      <c r="H118" s="290">
        <f ca="1">IF(ISERROR($S118),"",OFFSET('Smelter Reference List'!$G$4,$S118-4,0))</f>
        <v>0</v>
      </c>
      <c r="I118" s="291" t="str">
        <f ca="1">IF(ISERROR($S118),"",OFFSET('Smelter Reference List'!$H$4,$S118-4,0))</f>
        <v>Hiratsuka</v>
      </c>
      <c r="J118" s="291" t="str">
        <f ca="1">IF(ISERROR($S118),"",OFFSET('Smelter Reference List'!$I$4,$S118-4,0))</f>
        <v>Kanagawa</v>
      </c>
      <c r="K118" s="288"/>
      <c r="L118" s="288"/>
      <c r="M118" s="288"/>
      <c r="N118" s="288"/>
      <c r="O118" s="288"/>
      <c r="P118" s="288"/>
      <c r="Q118" s="289"/>
      <c r="R118" s="274"/>
      <c r="S118" s="275">
        <f>IF(OR(C118="",C118=T$4),NA(),MATCH($B118&amp;$C118,'Smelter Reference List'!$J:$J,0))</f>
        <v>189</v>
      </c>
      <c r="T118" s="276"/>
      <c r="U118" s="276"/>
      <c r="V118" s="276"/>
      <c r="W118" s="276"/>
    </row>
    <row r="119" spans="1:23" s="267" customFormat="1" ht="20.25">
      <c r="A119" s="265"/>
      <c r="B119" s="273" t="s">
        <v>2429</v>
      </c>
      <c r="C119" s="273" t="s">
        <v>4407</v>
      </c>
      <c r="D119" s="166" t="str">
        <f ca="1">IF(ISERROR($S119),"",OFFSET('Smelter Reference List'!$C$4,$S119-4,0)&amp;"")</f>
        <v>The Refinery of Shandong Gold Mining Co., Ltd.</v>
      </c>
      <c r="E119" s="166" t="str">
        <f ca="1">IF(ISERROR($S119),"",OFFSET('Smelter Reference List'!$D$4,$S119-4,0)&amp;"")</f>
        <v>CHINA</v>
      </c>
      <c r="F119" s="166" t="str">
        <f ca="1">IF(ISERROR($S119),"",OFFSET('Smelter Reference List'!$E$4,$S119-4,0))</f>
        <v>CID001916</v>
      </c>
      <c r="G119" s="166" t="str">
        <f ca="1">IF(C119=$U$4,"Enter smelter details", IF(ISERROR($S119),"",OFFSET('Smelter Reference List'!$F$4,$S119-4,0)))</f>
        <v>CFSI</v>
      </c>
      <c r="H119" s="290">
        <f ca="1">IF(ISERROR($S119),"",OFFSET('Smelter Reference List'!$G$4,$S119-4,0))</f>
        <v>0</v>
      </c>
      <c r="I119" s="291" t="str">
        <f ca="1">IF(ISERROR($S119),"",OFFSET('Smelter Reference List'!$H$4,$S119-4,0))</f>
        <v>Laizhou</v>
      </c>
      <c r="J119" s="291" t="str">
        <f ca="1">IF(ISERROR($S119),"",OFFSET('Smelter Reference List'!$I$4,$S119-4,0))</f>
        <v>Yantai</v>
      </c>
      <c r="K119" s="288"/>
      <c r="L119" s="288"/>
      <c r="M119" s="288"/>
      <c r="N119" s="288"/>
      <c r="O119" s="288"/>
      <c r="P119" s="288"/>
      <c r="Q119" s="289"/>
      <c r="R119" s="274"/>
      <c r="S119" s="275">
        <f>IF(OR(C119="",C119=T$4),NA(),MATCH($B119&amp;$C119,'Smelter Reference List'!$J:$J,0))</f>
        <v>193</v>
      </c>
      <c r="T119" s="276"/>
      <c r="U119" s="276"/>
      <c r="V119" s="276"/>
      <c r="W119" s="276"/>
    </row>
    <row r="120" spans="1:23" s="267" customFormat="1" ht="20.25">
      <c r="A120" s="265"/>
      <c r="B120" s="273" t="s">
        <v>2429</v>
      </c>
      <c r="C120" s="273" t="s">
        <v>4408</v>
      </c>
      <c r="D120" s="166" t="str">
        <f ca="1">IF(ISERROR($S120),"",OFFSET('Smelter Reference List'!$C$4,$S120-4,0)&amp;"")</f>
        <v>Tokuriki Honten Co., Ltd.</v>
      </c>
      <c r="E120" s="166" t="str">
        <f ca="1">IF(ISERROR($S120),"",OFFSET('Smelter Reference List'!$D$4,$S120-4,0)&amp;"")</f>
        <v>JAPAN</v>
      </c>
      <c r="F120" s="166" t="str">
        <f ca="1">IF(ISERROR($S120),"",OFFSET('Smelter Reference List'!$E$4,$S120-4,0))</f>
        <v>CID001938</v>
      </c>
      <c r="G120" s="166" t="str">
        <f ca="1">IF(C120=$U$4,"Enter smelter details", IF(ISERROR($S120),"",OFFSET('Smelter Reference List'!$F$4,$S120-4,0)))</f>
        <v>CFSI</v>
      </c>
      <c r="H120" s="290">
        <f ca="1">IF(ISERROR($S120),"",OFFSET('Smelter Reference List'!$G$4,$S120-4,0))</f>
        <v>0</v>
      </c>
      <c r="I120" s="291" t="str">
        <f ca="1">IF(ISERROR($S120),"",OFFSET('Smelter Reference List'!$H$4,$S120-4,0))</f>
        <v>Kuki</v>
      </c>
      <c r="J120" s="291" t="str">
        <f ca="1">IF(ISERROR($S120),"",OFFSET('Smelter Reference List'!$I$4,$S120-4,0))</f>
        <v>Saitama</v>
      </c>
      <c r="K120" s="288"/>
      <c r="L120" s="288"/>
      <c r="M120" s="288"/>
      <c r="N120" s="288"/>
      <c r="O120" s="288"/>
      <c r="P120" s="288"/>
      <c r="Q120" s="289"/>
      <c r="R120" s="274"/>
      <c r="S120" s="275">
        <f>IF(OR(C120="",C120=T$4),NA(),MATCH($B120&amp;$C120,'Smelter Reference List'!$J:$J,0))</f>
        <v>194</v>
      </c>
      <c r="T120" s="276"/>
      <c r="U120" s="276"/>
      <c r="V120" s="276"/>
      <c r="W120" s="276"/>
    </row>
    <row r="121" spans="1:23" s="267" customFormat="1" ht="20.25">
      <c r="A121" s="265"/>
      <c r="B121" s="273" t="s">
        <v>2429</v>
      </c>
      <c r="C121" s="273" t="s">
        <v>4482</v>
      </c>
      <c r="D121" s="166" t="str">
        <f ca="1">IF(ISERROR($S121),"",OFFSET('Smelter Reference List'!$C$4,$S121-4,0)&amp;"")</f>
        <v>Tongling Nonferrous Metals Group Co., Ltd.</v>
      </c>
      <c r="E121" s="166" t="str">
        <f ca="1">IF(ISERROR($S121),"",OFFSET('Smelter Reference List'!$D$4,$S121-4,0)&amp;"")</f>
        <v>CHINA</v>
      </c>
      <c r="F121" s="166" t="str">
        <f ca="1">IF(ISERROR($S121),"",OFFSET('Smelter Reference List'!$E$4,$S121-4,0))</f>
        <v>CID001947</v>
      </c>
      <c r="G121" s="166" t="str">
        <f ca="1">IF(C121=$U$4,"Enter smelter details", IF(ISERROR($S121),"",OFFSET('Smelter Reference List'!$F$4,$S121-4,0)))</f>
        <v>CFSI</v>
      </c>
      <c r="H121" s="290">
        <f ca="1">IF(ISERROR($S121),"",OFFSET('Smelter Reference List'!$G$4,$S121-4,0))</f>
        <v>0</v>
      </c>
      <c r="I121" s="291" t="str">
        <f ca="1">IF(ISERROR($S121),"",OFFSET('Smelter Reference List'!$H$4,$S121-4,0))</f>
        <v>Tongling</v>
      </c>
      <c r="J121" s="291" t="str">
        <f ca="1">IF(ISERROR($S121),"",OFFSET('Smelter Reference List'!$I$4,$S121-4,0))</f>
        <v>Anhui</v>
      </c>
      <c r="K121" s="288"/>
      <c r="L121" s="288"/>
      <c r="M121" s="288"/>
      <c r="N121" s="288"/>
      <c r="O121" s="288"/>
      <c r="P121" s="288"/>
      <c r="Q121" s="289"/>
      <c r="R121" s="274"/>
      <c r="S121" s="275">
        <f>IF(OR(C121="",C121=T$4),NA(),MATCH($B121&amp;$C121,'Smelter Reference List'!$J:$J,0))</f>
        <v>195</v>
      </c>
      <c r="T121" s="276"/>
      <c r="U121" s="276"/>
      <c r="V121" s="276"/>
      <c r="W121" s="276"/>
    </row>
    <row r="122" spans="1:23" s="267" customFormat="1" ht="20.25">
      <c r="A122" s="265"/>
      <c r="B122" s="273" t="s">
        <v>2429</v>
      </c>
      <c r="C122" s="273" t="s">
        <v>4599</v>
      </c>
      <c r="D122" s="166" t="str">
        <f ca="1">IF(ISERROR($S122),"",OFFSET('Smelter Reference List'!$C$4,$S122-4,0)&amp;"")</f>
        <v>Tony Goetz NV</v>
      </c>
      <c r="E122" s="166" t="str">
        <f ca="1">IF(ISERROR($S122),"",OFFSET('Smelter Reference List'!$D$4,$S122-4,0)&amp;"")</f>
        <v>BELGIUM</v>
      </c>
      <c r="F122" s="166" t="str">
        <f ca="1">IF(ISERROR($S122),"",OFFSET('Smelter Reference List'!$E$4,$S122-4,0))</f>
        <v>CID002587</v>
      </c>
      <c r="G122" s="166" t="str">
        <f ca="1">IF(C122=$U$4,"Enter smelter details", IF(ISERROR($S122),"",OFFSET('Smelter Reference List'!$F$4,$S122-4,0)))</f>
        <v>CFSI</v>
      </c>
      <c r="H122" s="290">
        <f ca="1">IF(ISERROR($S122),"",OFFSET('Smelter Reference List'!$G$4,$S122-4,0))</f>
        <v>0</v>
      </c>
      <c r="I122" s="291" t="str">
        <f ca="1">IF(ISERROR($S122),"",OFFSET('Smelter Reference List'!$H$4,$S122-4,0))</f>
        <v>Antwerp</v>
      </c>
      <c r="J122" s="291" t="str">
        <f ca="1">IF(ISERROR($S122),"",OFFSET('Smelter Reference List'!$I$4,$S122-4,0))</f>
        <v>Antwerp</v>
      </c>
      <c r="K122" s="288"/>
      <c r="L122" s="288"/>
      <c r="M122" s="288"/>
      <c r="N122" s="288"/>
      <c r="O122" s="288"/>
      <c r="P122" s="288"/>
      <c r="Q122" s="289"/>
      <c r="R122" s="274"/>
      <c r="S122" s="275">
        <f>IF(OR(C122="",C122=T$4),NA(),MATCH($B122&amp;$C122,'Smelter Reference List'!$J:$J,0))</f>
        <v>197</v>
      </c>
      <c r="T122" s="276"/>
      <c r="U122" s="276"/>
      <c r="V122" s="276"/>
      <c r="W122" s="276"/>
    </row>
    <row r="123" spans="1:23" s="267" customFormat="1" ht="20.25">
      <c r="A123" s="265"/>
      <c r="B123" s="273" t="s">
        <v>2429</v>
      </c>
      <c r="C123" s="273" t="s">
        <v>1252</v>
      </c>
      <c r="D123" s="166" t="str">
        <f ca="1">IF(ISERROR($S123),"",OFFSET('Smelter Reference List'!$C$4,$S123-4,0)&amp;"")</f>
        <v>Torecom</v>
      </c>
      <c r="E123" s="166" t="str">
        <f ca="1">IF(ISERROR($S123),"",OFFSET('Smelter Reference List'!$D$4,$S123-4,0)&amp;"")</f>
        <v>KOREA, REPUBLIC OF</v>
      </c>
      <c r="F123" s="166" t="str">
        <f ca="1">IF(ISERROR($S123),"",OFFSET('Smelter Reference List'!$E$4,$S123-4,0))</f>
        <v>CID001955</v>
      </c>
      <c r="G123" s="166" t="str">
        <f ca="1">IF(C123=$U$4,"Enter smelter details", IF(ISERROR($S123),"",OFFSET('Smelter Reference List'!$F$4,$S123-4,0)))</f>
        <v>CFSI</v>
      </c>
      <c r="H123" s="290">
        <f ca="1">IF(ISERROR($S123),"",OFFSET('Smelter Reference List'!$G$4,$S123-4,0))</f>
        <v>0</v>
      </c>
      <c r="I123" s="291" t="str">
        <f ca="1">IF(ISERROR($S123),"",OFFSET('Smelter Reference List'!$H$4,$S123-4,0))</f>
        <v>Asan</v>
      </c>
      <c r="J123" s="291" t="str">
        <f ca="1">IF(ISERROR($S123),"",OFFSET('Smelter Reference List'!$I$4,$S123-4,0))</f>
        <v>Chungcheong</v>
      </c>
      <c r="K123" s="288"/>
      <c r="L123" s="288"/>
      <c r="M123" s="288"/>
      <c r="N123" s="288"/>
      <c r="O123" s="288"/>
      <c r="P123" s="288"/>
      <c r="Q123" s="289"/>
      <c r="R123" s="274"/>
      <c r="S123" s="275">
        <f>IF(OR(C123="",C123=T$4),NA(),MATCH($B123&amp;$C123,'Smelter Reference List'!$J:$J,0))</f>
        <v>198</v>
      </c>
      <c r="T123" s="276"/>
      <c r="U123" s="276"/>
      <c r="V123" s="276"/>
      <c r="W123" s="276"/>
    </row>
    <row r="124" spans="1:23" s="267" customFormat="1" ht="20.25">
      <c r="A124" s="265"/>
      <c r="B124" s="273" t="s">
        <v>2429</v>
      </c>
      <c r="C124" s="273" t="s">
        <v>4409</v>
      </c>
      <c r="D124" s="166" t="str">
        <f ca="1">IF(ISERROR($S124),"",OFFSET('Smelter Reference List'!$C$4,$S124-4,0)&amp;"")</f>
        <v>Umicore Brasil Ltda.</v>
      </c>
      <c r="E124" s="166" t="str">
        <f ca="1">IF(ISERROR($S124),"",OFFSET('Smelter Reference List'!$D$4,$S124-4,0)&amp;"")</f>
        <v>BRAZIL</v>
      </c>
      <c r="F124" s="166" t="str">
        <f ca="1">IF(ISERROR($S124),"",OFFSET('Smelter Reference List'!$E$4,$S124-4,0))</f>
        <v>CID001977</v>
      </c>
      <c r="G124" s="166" t="str">
        <f ca="1">IF(C124=$U$4,"Enter smelter details", IF(ISERROR($S124),"",OFFSET('Smelter Reference List'!$F$4,$S124-4,0)))</f>
        <v>CFSI</v>
      </c>
      <c r="H124" s="290">
        <f ca="1">IF(ISERROR($S124),"",OFFSET('Smelter Reference List'!$G$4,$S124-4,0))</f>
        <v>0</v>
      </c>
      <c r="I124" s="291" t="str">
        <f ca="1">IF(ISERROR($S124),"",OFFSET('Smelter Reference List'!$H$4,$S124-4,0))</f>
        <v>Guarulhos</v>
      </c>
      <c r="J124" s="291" t="str">
        <f ca="1">IF(ISERROR($S124),"",OFFSET('Smelter Reference List'!$I$4,$S124-4,0))</f>
        <v>São Paulo</v>
      </c>
      <c r="K124" s="288"/>
      <c r="L124" s="288"/>
      <c r="M124" s="288"/>
      <c r="N124" s="288"/>
      <c r="O124" s="288"/>
      <c r="P124" s="288"/>
      <c r="Q124" s="289"/>
      <c r="R124" s="274"/>
      <c r="S124" s="275">
        <f>IF(OR(C124="",C124=T$4),NA(),MATCH($B124&amp;$C124,'Smelter Reference List'!$J:$J,0))</f>
        <v>200</v>
      </c>
      <c r="T124" s="276"/>
      <c r="U124" s="276"/>
      <c r="V124" s="276"/>
      <c r="W124" s="276"/>
    </row>
    <row r="125" spans="1:23" s="267" customFormat="1" ht="20.25">
      <c r="A125" s="265"/>
      <c r="B125" s="273" t="s">
        <v>2429</v>
      </c>
      <c r="C125" s="273" t="s">
        <v>227</v>
      </c>
      <c r="D125" s="166" t="str">
        <f ca="1">IF(ISERROR($S125),"",OFFSET('Smelter Reference List'!$C$4,$S125-4,0)&amp;"")</f>
        <v>Umicore Precious Metals Thailand</v>
      </c>
      <c r="E125" s="166" t="str">
        <f ca="1">IF(ISERROR($S125),"",OFFSET('Smelter Reference List'!$D$4,$S125-4,0)&amp;"")</f>
        <v>THAILAND</v>
      </c>
      <c r="F125" s="166" t="str">
        <f ca="1">IF(ISERROR($S125),"",OFFSET('Smelter Reference List'!$E$4,$S125-4,0))</f>
        <v>CID002314</v>
      </c>
      <c r="G125" s="166" t="str">
        <f ca="1">IF(C125=$U$4,"Enter smelter details", IF(ISERROR($S125),"",OFFSET('Smelter Reference List'!$F$4,$S125-4,0)))</f>
        <v>CFSI</v>
      </c>
      <c r="H125" s="290">
        <f ca="1">IF(ISERROR($S125),"",OFFSET('Smelter Reference List'!$G$4,$S125-4,0))</f>
        <v>0</v>
      </c>
      <c r="I125" s="291" t="str">
        <f ca="1">IF(ISERROR($S125),"",OFFSET('Smelter Reference List'!$H$4,$S125-4,0))</f>
        <v>Dokmai</v>
      </c>
      <c r="J125" s="291" t="str">
        <f ca="1">IF(ISERROR($S125),"",OFFSET('Smelter Reference List'!$I$4,$S125-4,0))</f>
        <v>Pravet</v>
      </c>
      <c r="K125" s="288"/>
      <c r="L125" s="288"/>
      <c r="M125" s="288"/>
      <c r="N125" s="288"/>
      <c r="O125" s="288"/>
      <c r="P125" s="288"/>
      <c r="Q125" s="289"/>
      <c r="R125" s="274"/>
      <c r="S125" s="275">
        <f>IF(OR(C125="",C125=T$4),NA(),MATCH($B125&amp;$C125,'Smelter Reference List'!$J:$J,0))</f>
        <v>201</v>
      </c>
      <c r="T125" s="276"/>
      <c r="U125" s="276"/>
      <c r="V125" s="276"/>
      <c r="W125" s="276"/>
    </row>
    <row r="126" spans="1:23" s="267" customFormat="1" ht="20.25">
      <c r="A126" s="265"/>
      <c r="B126" s="273" t="s">
        <v>2429</v>
      </c>
      <c r="C126" s="273" t="s">
        <v>2568</v>
      </c>
      <c r="D126" s="166" t="str">
        <f ca="1">IF(ISERROR($S126),"",OFFSET('Smelter Reference List'!$C$4,$S126-4,0)&amp;"")</f>
        <v>Umicore SA Business Unit Precious Metals Refining</v>
      </c>
      <c r="E126" s="166" t="str">
        <f ca="1">IF(ISERROR($S126),"",OFFSET('Smelter Reference List'!$D$4,$S126-4,0)&amp;"")</f>
        <v>BELGIUM</v>
      </c>
      <c r="F126" s="166" t="str">
        <f ca="1">IF(ISERROR($S126),"",OFFSET('Smelter Reference List'!$E$4,$S126-4,0))</f>
        <v>CID001980</v>
      </c>
      <c r="G126" s="166" t="str">
        <f ca="1">IF(C126=$U$4,"Enter smelter details", IF(ISERROR($S126),"",OFFSET('Smelter Reference List'!$F$4,$S126-4,0)))</f>
        <v>CFSI</v>
      </c>
      <c r="H126" s="290">
        <f ca="1">IF(ISERROR($S126),"",OFFSET('Smelter Reference List'!$G$4,$S126-4,0))</f>
        <v>0</v>
      </c>
      <c r="I126" s="291" t="str">
        <f ca="1">IF(ISERROR($S126),"",OFFSET('Smelter Reference List'!$H$4,$S126-4,0))</f>
        <v>Hoboken</v>
      </c>
      <c r="J126" s="291" t="str">
        <f ca="1">IF(ISERROR($S126),"",OFFSET('Smelter Reference List'!$I$4,$S126-4,0))</f>
        <v>Antwerp</v>
      </c>
      <c r="K126" s="288"/>
      <c r="L126" s="288"/>
      <c r="M126" s="288"/>
      <c r="N126" s="288"/>
      <c r="O126" s="288"/>
      <c r="P126" s="288"/>
      <c r="Q126" s="289"/>
      <c r="R126" s="274"/>
      <c r="S126" s="275">
        <f>IF(OR(C126="",C126=T$4),NA(),MATCH($B126&amp;$C126,'Smelter Reference List'!$J:$J,0))</f>
        <v>202</v>
      </c>
      <c r="T126" s="276"/>
      <c r="U126" s="276"/>
      <c r="V126" s="276"/>
      <c r="W126" s="276"/>
    </row>
    <row r="127" spans="1:23" s="267" customFormat="1" ht="20.25">
      <c r="A127" s="265"/>
      <c r="B127" s="273" t="s">
        <v>2429</v>
      </c>
      <c r="C127" s="273" t="s">
        <v>1571</v>
      </c>
      <c r="D127" s="166" t="str">
        <f ca="1">IF(ISERROR($S127),"",OFFSET('Smelter Reference List'!$C$4,$S127-4,0)&amp;"")</f>
        <v>United Precious Metal Refining, Inc.</v>
      </c>
      <c r="E127" s="166" t="str">
        <f ca="1">IF(ISERROR($S127),"",OFFSET('Smelter Reference List'!$D$4,$S127-4,0)&amp;"")</f>
        <v>UNITED STATES</v>
      </c>
      <c r="F127" s="166" t="str">
        <f ca="1">IF(ISERROR($S127),"",OFFSET('Smelter Reference List'!$E$4,$S127-4,0))</f>
        <v>CID001993</v>
      </c>
      <c r="G127" s="166" t="str">
        <f ca="1">IF(C127=$U$4,"Enter smelter details", IF(ISERROR($S127),"",OFFSET('Smelter Reference List'!$F$4,$S127-4,0)))</f>
        <v>CFSI</v>
      </c>
      <c r="H127" s="290">
        <f ca="1">IF(ISERROR($S127),"",OFFSET('Smelter Reference List'!$G$4,$S127-4,0))</f>
        <v>0</v>
      </c>
      <c r="I127" s="291" t="str">
        <f ca="1">IF(ISERROR($S127),"",OFFSET('Smelter Reference List'!$H$4,$S127-4,0))</f>
        <v>Alden</v>
      </c>
      <c r="J127" s="291" t="str">
        <f ca="1">IF(ISERROR($S127),"",OFFSET('Smelter Reference List'!$I$4,$S127-4,0))</f>
        <v>New York</v>
      </c>
      <c r="K127" s="288"/>
      <c r="L127" s="288"/>
      <c r="M127" s="288"/>
      <c r="N127" s="288"/>
      <c r="O127" s="288"/>
      <c r="P127" s="288"/>
      <c r="Q127" s="289"/>
      <c r="R127" s="274"/>
      <c r="S127" s="275">
        <f>IF(OR(C127="",C127=T$4),NA(),MATCH($B127&amp;$C127,'Smelter Reference List'!$J:$J,0))</f>
        <v>203</v>
      </c>
      <c r="T127" s="276"/>
      <c r="U127" s="276"/>
      <c r="V127" s="276"/>
      <c r="W127" s="276"/>
    </row>
    <row r="128" spans="1:23" s="267" customFormat="1" ht="20.25">
      <c r="A128" s="265"/>
      <c r="B128" s="273" t="s">
        <v>2429</v>
      </c>
      <c r="C128" s="273" t="s">
        <v>2569</v>
      </c>
      <c r="D128" s="166" t="str">
        <f ca="1">IF(ISERROR($S128),"",OFFSET('Smelter Reference List'!$C$4,$S128-4,0)&amp;"")</f>
        <v>Valcambi SA</v>
      </c>
      <c r="E128" s="166" t="str">
        <f ca="1">IF(ISERROR($S128),"",OFFSET('Smelter Reference List'!$D$4,$S128-4,0)&amp;"")</f>
        <v>SWITZERLAND</v>
      </c>
      <c r="F128" s="166" t="str">
        <f ca="1">IF(ISERROR($S128),"",OFFSET('Smelter Reference List'!$E$4,$S128-4,0))</f>
        <v>CID002003</v>
      </c>
      <c r="G128" s="166" t="str">
        <f ca="1">IF(C128=$U$4,"Enter smelter details", IF(ISERROR($S128),"",OFFSET('Smelter Reference List'!$F$4,$S128-4,0)))</f>
        <v>CFSI</v>
      </c>
      <c r="H128" s="290">
        <f ca="1">IF(ISERROR($S128),"",OFFSET('Smelter Reference List'!$G$4,$S128-4,0))</f>
        <v>0</v>
      </c>
      <c r="I128" s="291" t="str">
        <f ca="1">IF(ISERROR($S128),"",OFFSET('Smelter Reference List'!$H$4,$S128-4,0))</f>
        <v>Balerna</v>
      </c>
      <c r="J128" s="291" t="str">
        <f ca="1">IF(ISERROR($S128),"",OFFSET('Smelter Reference List'!$I$4,$S128-4,0))</f>
        <v>Ticino</v>
      </c>
      <c r="K128" s="288"/>
      <c r="L128" s="288"/>
      <c r="M128" s="288"/>
      <c r="N128" s="288"/>
      <c r="O128" s="288"/>
      <c r="P128" s="288"/>
      <c r="Q128" s="289"/>
      <c r="R128" s="274"/>
      <c r="S128" s="275">
        <f>IF(OR(C128="",C128=T$4),NA(),MATCH($B128&amp;$C128,'Smelter Reference List'!$J:$J,0))</f>
        <v>204</v>
      </c>
      <c r="T128" s="276"/>
      <c r="U128" s="276"/>
      <c r="V128" s="276"/>
      <c r="W128" s="276"/>
    </row>
    <row r="129" spans="1:23" s="267" customFormat="1" ht="20.25">
      <c r="A129" s="265"/>
      <c r="B129" s="273" t="s">
        <v>2429</v>
      </c>
      <c r="C129" s="273" t="s">
        <v>2428</v>
      </c>
      <c r="D129" s="166" t="str">
        <f ca="1">IF(ISERROR($S129),"",OFFSET('Smelter Reference List'!$C$4,$S129-4,0)&amp;"")</f>
        <v>Western Australian Mint trading as The Perth Mint</v>
      </c>
      <c r="E129" s="166" t="str">
        <f ca="1">IF(ISERROR($S129),"",OFFSET('Smelter Reference List'!$D$4,$S129-4,0)&amp;"")</f>
        <v>AUSTRALIA</v>
      </c>
      <c r="F129" s="166" t="str">
        <f ca="1">IF(ISERROR($S129),"",OFFSET('Smelter Reference List'!$E$4,$S129-4,0))</f>
        <v>CID002030</v>
      </c>
      <c r="G129" s="166" t="str">
        <f ca="1">IF(C129=$U$4,"Enter smelter details", IF(ISERROR($S129),"",OFFSET('Smelter Reference List'!$F$4,$S129-4,0)))</f>
        <v>CFSI</v>
      </c>
      <c r="H129" s="290">
        <f ca="1">IF(ISERROR($S129),"",OFFSET('Smelter Reference List'!$G$4,$S129-4,0))</f>
        <v>0</v>
      </c>
      <c r="I129" s="291" t="str">
        <f ca="1">IF(ISERROR($S129),"",OFFSET('Smelter Reference List'!$H$4,$S129-4,0))</f>
        <v>Newburn</v>
      </c>
      <c r="J129" s="291" t="str">
        <f ca="1">IF(ISERROR($S129),"",OFFSET('Smelter Reference List'!$I$4,$S129-4,0))</f>
        <v>Western Australia</v>
      </c>
      <c r="K129" s="288"/>
      <c r="L129" s="288"/>
      <c r="M129" s="288"/>
      <c r="N129" s="288"/>
      <c r="O129" s="288"/>
      <c r="P129" s="288"/>
      <c r="Q129" s="289"/>
      <c r="R129" s="274"/>
      <c r="S129" s="275">
        <f>IF(OR(C129="",C129=T$4),NA(),MATCH($B129&amp;$C129,'Smelter Reference List'!$J:$J,0))</f>
        <v>205</v>
      </c>
      <c r="T129" s="276"/>
      <c r="U129" s="276"/>
      <c r="V129" s="276"/>
      <c r="W129" s="276"/>
    </row>
    <row r="130" spans="1:23" s="267" customFormat="1" ht="20.25">
      <c r="A130" s="265"/>
      <c r="B130" s="273" t="s">
        <v>2429</v>
      </c>
      <c r="C130" s="273" t="s">
        <v>4506</v>
      </c>
      <c r="D130" s="166" t="str">
        <f ca="1">IF(ISERROR($S130),"",OFFSET('Smelter Reference List'!$C$4,$S130-4,0)&amp;"")</f>
        <v>WIELAND Edelmetalle GmbH</v>
      </c>
      <c r="E130" s="166" t="str">
        <f ca="1">IF(ISERROR($S130),"",OFFSET('Smelter Reference List'!$D$4,$S130-4,0)&amp;"")</f>
        <v>GERMANY</v>
      </c>
      <c r="F130" s="166" t="str">
        <f ca="1">IF(ISERROR($S130),"",OFFSET('Smelter Reference List'!$E$4,$S130-4,0))</f>
        <v>CID002778</v>
      </c>
      <c r="G130" s="166" t="str">
        <f ca="1">IF(C130=$U$4,"Enter smelter details", IF(ISERROR($S130),"",OFFSET('Smelter Reference List'!$F$4,$S130-4,0)))</f>
        <v>CFSI</v>
      </c>
      <c r="H130" s="290">
        <f ca="1">IF(ISERROR($S130),"",OFFSET('Smelter Reference List'!$G$4,$S130-4,0))</f>
        <v>0</v>
      </c>
      <c r="I130" s="291" t="str">
        <f ca="1">IF(ISERROR($S130),"",OFFSET('Smelter Reference List'!$H$4,$S130-4,0))</f>
        <v>Pforzheim</v>
      </c>
      <c r="J130" s="291" t="str">
        <f ca="1">IF(ISERROR($S130),"",OFFSET('Smelter Reference List'!$I$4,$S130-4,0))</f>
        <v>Baden-Württemberg</v>
      </c>
      <c r="K130" s="288"/>
      <c r="L130" s="288"/>
      <c r="M130" s="288"/>
      <c r="N130" s="288"/>
      <c r="O130" s="288"/>
      <c r="P130" s="288"/>
      <c r="Q130" s="289"/>
      <c r="R130" s="274"/>
      <c r="S130" s="275">
        <f>IF(OR(C130="",C130=T$4),NA(),MATCH($B130&amp;$C130,'Smelter Reference List'!$J:$J,0))</f>
        <v>206</v>
      </c>
      <c r="T130" s="276"/>
      <c r="U130" s="276"/>
      <c r="V130" s="276"/>
      <c r="W130" s="276"/>
    </row>
    <row r="131" spans="1:23" s="267" customFormat="1" ht="20.25">
      <c r="A131" s="265"/>
      <c r="B131" s="273" t="s">
        <v>2429</v>
      </c>
      <c r="C131" s="273" t="s">
        <v>4411</v>
      </c>
      <c r="D131" s="166" t="str">
        <f ca="1">IF(ISERROR($S131),"",OFFSET('Smelter Reference List'!$C$4,$S131-4,0)&amp;"")</f>
        <v>Yamamoto Precious Metal Co., Ltd.</v>
      </c>
      <c r="E131" s="166" t="str">
        <f ca="1">IF(ISERROR($S131),"",OFFSET('Smelter Reference List'!$D$4,$S131-4,0)&amp;"")</f>
        <v>JAPAN</v>
      </c>
      <c r="F131" s="166" t="str">
        <f ca="1">IF(ISERROR($S131),"",OFFSET('Smelter Reference List'!$E$4,$S131-4,0))</f>
        <v>CID002100</v>
      </c>
      <c r="G131" s="166" t="str">
        <f ca="1">IF(C131=$U$4,"Enter smelter details", IF(ISERROR($S131),"",OFFSET('Smelter Reference List'!$F$4,$S131-4,0)))</f>
        <v>CFSI</v>
      </c>
      <c r="H131" s="290">
        <f ca="1">IF(ISERROR($S131),"",OFFSET('Smelter Reference List'!$G$4,$S131-4,0))</f>
        <v>0</v>
      </c>
      <c r="I131" s="291" t="str">
        <f ca="1">IF(ISERROR($S131),"",OFFSET('Smelter Reference List'!$H$4,$S131-4,0))</f>
        <v>Osaka</v>
      </c>
      <c r="J131" s="291" t="str">
        <f ca="1">IF(ISERROR($S131),"",OFFSET('Smelter Reference List'!$I$4,$S131-4,0))</f>
        <v>Kansai</v>
      </c>
      <c r="K131" s="288"/>
      <c r="L131" s="288"/>
      <c r="M131" s="288"/>
      <c r="N131" s="288"/>
      <c r="O131" s="288"/>
      <c r="P131" s="288"/>
      <c r="Q131" s="289"/>
      <c r="R131" s="274"/>
      <c r="S131" s="275">
        <f>IF(OR(C131="",C131=T$4),NA(),MATCH($B131&amp;$C131,'Smelter Reference List'!$J:$J,0))</f>
        <v>209</v>
      </c>
      <c r="T131" s="276"/>
      <c r="U131" s="276"/>
      <c r="V131" s="276"/>
      <c r="W131" s="276"/>
    </row>
    <row r="132" spans="1:23" s="267" customFormat="1" ht="20.25">
      <c r="A132" s="265"/>
      <c r="B132" s="273" t="s">
        <v>2429</v>
      </c>
      <c r="C132" s="273" t="s">
        <v>4412</v>
      </c>
      <c r="D132" s="166" t="str">
        <f ca="1">IF(ISERROR($S132),"",OFFSET('Smelter Reference List'!$C$4,$S132-4,0)&amp;"")</f>
        <v>Yokohama Metal Co., Ltd.</v>
      </c>
      <c r="E132" s="166" t="str">
        <f ca="1">IF(ISERROR($S132),"",OFFSET('Smelter Reference List'!$D$4,$S132-4,0)&amp;"")</f>
        <v>JAPAN</v>
      </c>
      <c r="F132" s="166" t="str">
        <f ca="1">IF(ISERROR($S132),"",OFFSET('Smelter Reference List'!$E$4,$S132-4,0))</f>
        <v>CID002129</v>
      </c>
      <c r="G132" s="166" t="str">
        <f ca="1">IF(C132=$U$4,"Enter smelter details", IF(ISERROR($S132),"",OFFSET('Smelter Reference List'!$F$4,$S132-4,0)))</f>
        <v>CFSI</v>
      </c>
      <c r="H132" s="290">
        <f ca="1">IF(ISERROR($S132),"",OFFSET('Smelter Reference List'!$G$4,$S132-4,0))</f>
        <v>0</v>
      </c>
      <c r="I132" s="291" t="str">
        <f ca="1">IF(ISERROR($S132),"",OFFSET('Smelter Reference List'!$H$4,$S132-4,0))</f>
        <v>Sagamihara</v>
      </c>
      <c r="J132" s="291" t="str">
        <f ca="1">IF(ISERROR($S132),"",OFFSET('Smelter Reference List'!$I$4,$S132-4,0))</f>
        <v>Kanagawa</v>
      </c>
      <c r="K132" s="288"/>
      <c r="L132" s="288"/>
      <c r="M132" s="288"/>
      <c r="N132" s="288"/>
      <c r="O132" s="288"/>
      <c r="P132" s="288"/>
      <c r="Q132" s="289"/>
      <c r="R132" s="274"/>
      <c r="S132" s="275">
        <f>IF(OR(C132="",C132=T$4),NA(),MATCH($B132&amp;$C132,'Smelter Reference List'!$J:$J,0))</f>
        <v>212</v>
      </c>
      <c r="T132" s="276"/>
      <c r="U132" s="276"/>
      <c r="V132" s="276"/>
      <c r="W132" s="276"/>
    </row>
    <row r="133" spans="1:23" s="267" customFormat="1" ht="20.25">
      <c r="A133" s="265"/>
      <c r="B133" s="273" t="s">
        <v>2429</v>
      </c>
      <c r="C133" s="273" t="s">
        <v>4378</v>
      </c>
      <c r="D133" s="166" t="str">
        <f ca="1">IF(ISERROR($S133),"",OFFSET('Smelter Reference List'!$C$4,$S133-4,0)&amp;"")</f>
        <v>Yunnan Copper Industry Co., Ltd.</v>
      </c>
      <c r="E133" s="166" t="str">
        <f ca="1">IF(ISERROR($S133),"",OFFSET('Smelter Reference List'!$D$4,$S133-4,0)&amp;"")</f>
        <v>CHINA</v>
      </c>
      <c r="F133" s="166" t="str">
        <f ca="1">IF(ISERROR($S133),"",OFFSET('Smelter Reference List'!$E$4,$S133-4,0))</f>
        <v>CID000197</v>
      </c>
      <c r="G133" s="166" t="str">
        <f ca="1">IF(C133=$U$4,"Enter smelter details", IF(ISERROR($S133),"",OFFSET('Smelter Reference List'!$F$4,$S133-4,0)))</f>
        <v>CFSI</v>
      </c>
      <c r="H133" s="290">
        <f ca="1">IF(ISERROR($S133),"",OFFSET('Smelter Reference List'!$G$4,$S133-4,0))</f>
        <v>0</v>
      </c>
      <c r="I133" s="291" t="str">
        <f ca="1">IF(ISERROR($S133),"",OFFSET('Smelter Reference List'!$H$4,$S133-4,0))</f>
        <v>Kunming</v>
      </c>
      <c r="J133" s="291" t="str">
        <f ca="1">IF(ISERROR($S133),"",OFFSET('Smelter Reference List'!$I$4,$S133-4,0))</f>
        <v>Yunnan</v>
      </c>
      <c r="K133" s="288"/>
      <c r="L133" s="288"/>
      <c r="M133" s="288"/>
      <c r="N133" s="288"/>
      <c r="O133" s="288"/>
      <c r="P133" s="288"/>
      <c r="Q133" s="289"/>
      <c r="R133" s="274"/>
      <c r="S133" s="275">
        <f>IF(OR(C133="",C133=T$4),NA(),MATCH($B133&amp;$C133,'Smelter Reference List'!$J:$J,0))</f>
        <v>213</v>
      </c>
      <c r="T133" s="276"/>
      <c r="U133" s="276"/>
      <c r="V133" s="276"/>
      <c r="W133" s="276"/>
    </row>
    <row r="134" spans="1:23" s="267" customFormat="1" ht="20.25">
      <c r="A134" s="265"/>
      <c r="B134" s="273" t="s">
        <v>2429</v>
      </c>
      <c r="C134" s="273" t="s">
        <v>2689</v>
      </c>
      <c r="D134" s="166" t="str">
        <f ca="1">IF(ISERROR($S134),"",OFFSET('Smelter Reference List'!$C$4,$S134-4,0)&amp;"")</f>
        <v>Zhongyuan Gold Smelter of Zhongjin Gold Corporation</v>
      </c>
      <c r="E134" s="166" t="str">
        <f ca="1">IF(ISERROR($S134),"",OFFSET('Smelter Reference List'!$D$4,$S134-4,0)&amp;"")</f>
        <v>CHINA</v>
      </c>
      <c r="F134" s="166" t="str">
        <f ca="1">IF(ISERROR($S134),"",OFFSET('Smelter Reference List'!$E$4,$S134-4,0))</f>
        <v>CID002224</v>
      </c>
      <c r="G134" s="166" t="str">
        <f ca="1">IF(C134=$U$4,"Enter smelter details", IF(ISERROR($S134),"",OFFSET('Smelter Reference List'!$F$4,$S134-4,0)))</f>
        <v>CFSI</v>
      </c>
      <c r="H134" s="290">
        <f ca="1">IF(ISERROR($S134),"",OFFSET('Smelter Reference List'!$G$4,$S134-4,0))</f>
        <v>0</v>
      </c>
      <c r="I134" s="291" t="str">
        <f ca="1">IF(ISERROR($S134),"",OFFSET('Smelter Reference List'!$H$4,$S134-4,0))</f>
        <v>Sanmenxia</v>
      </c>
      <c r="J134" s="291" t="str">
        <f ca="1">IF(ISERROR($S134),"",OFFSET('Smelter Reference List'!$I$4,$S134-4,0))</f>
        <v>Henan</v>
      </c>
      <c r="K134" s="288"/>
      <c r="L134" s="288"/>
      <c r="M134" s="288"/>
      <c r="N134" s="288"/>
      <c r="O134" s="288"/>
      <c r="P134" s="288"/>
      <c r="Q134" s="289"/>
      <c r="R134" s="274"/>
      <c r="S134" s="275">
        <f>IF(OR(C134="",C134=T$4),NA(),MATCH($B134&amp;$C134,'Smelter Reference List'!$J:$J,0))</f>
        <v>221</v>
      </c>
      <c r="T134" s="276"/>
      <c r="U134" s="276"/>
      <c r="V134" s="276"/>
      <c r="W134" s="276"/>
    </row>
    <row r="135" spans="1:23" s="267" customFormat="1" ht="20.25">
      <c r="A135" s="265"/>
      <c r="B135" s="273" t="s">
        <v>2429</v>
      </c>
      <c r="C135" s="273" t="s">
        <v>4526</v>
      </c>
      <c r="D135" s="166" t="str">
        <f ca="1">IF(ISERROR($S135),"",OFFSET('Smelter Reference List'!$C$4,$S135-4,0)&amp;"")</f>
        <v>Zijin Mining Group Co., Ltd. Gold Refinery</v>
      </c>
      <c r="E135" s="166" t="str">
        <f ca="1">IF(ISERROR($S135),"",OFFSET('Smelter Reference List'!$D$4,$S135-4,0)&amp;"")</f>
        <v>CHINA</v>
      </c>
      <c r="F135" s="166" t="str">
        <f ca="1">IF(ISERROR($S135),"",OFFSET('Smelter Reference List'!$E$4,$S135-4,0))</f>
        <v>CID002243</v>
      </c>
      <c r="G135" s="166" t="str">
        <f ca="1">IF(C135=$U$4,"Enter smelter details", IF(ISERROR($S135),"",OFFSET('Smelter Reference List'!$F$4,$S135-4,0)))</f>
        <v>CFSI</v>
      </c>
      <c r="H135" s="290">
        <f ca="1">IF(ISERROR($S135),"",OFFSET('Smelter Reference List'!$G$4,$S135-4,0))</f>
        <v>0</v>
      </c>
      <c r="I135" s="291" t="str">
        <f ca="1">IF(ISERROR($S135),"",OFFSET('Smelter Reference List'!$H$4,$S135-4,0))</f>
        <v>Shanghang</v>
      </c>
      <c r="J135" s="291" t="str">
        <f ca="1">IF(ISERROR($S135),"",OFFSET('Smelter Reference List'!$I$4,$S135-4,0))</f>
        <v>Fujian</v>
      </c>
      <c r="K135" s="288"/>
      <c r="L135" s="288"/>
      <c r="M135" s="288"/>
      <c r="N135" s="288"/>
      <c r="O135" s="288"/>
      <c r="P135" s="288"/>
      <c r="Q135" s="289"/>
      <c r="R135" s="274"/>
      <c r="S135" s="275">
        <f>IF(OR(C135="",C135=T$4),NA(),MATCH($B135&amp;$C135,'Smelter Reference List'!$J:$J,0))</f>
        <v>223</v>
      </c>
      <c r="T135" s="276"/>
      <c r="U135" s="276"/>
      <c r="V135" s="276"/>
      <c r="W135" s="276"/>
    </row>
    <row r="136" spans="1:23" s="267" customFormat="1" ht="20.25">
      <c r="A136" s="265"/>
      <c r="B136" s="273" t="s">
        <v>2431</v>
      </c>
      <c r="C136" s="273" t="s">
        <v>4563</v>
      </c>
      <c r="D136" s="166" t="str">
        <f ca="1">IF(ISERROR($S136),"",OFFSET('Smelter Reference List'!$C$4,$S136-4,0)&amp;"")</f>
        <v>Avon Specialty Metals Ltd</v>
      </c>
      <c r="E136" s="166" t="str">
        <f ca="1">IF(ISERROR($S136),"",OFFSET('Smelter Reference List'!$D$4,$S136-4,0)&amp;"")</f>
        <v>UNITED KINGDOM</v>
      </c>
      <c r="F136" s="166" t="str">
        <f ca="1">IF(ISERROR($S136),"",OFFSET('Smelter Reference List'!$E$4,$S136-4,0))</f>
        <v>CID002705</v>
      </c>
      <c r="G136" s="166" t="str">
        <f ca="1">IF(C136=$U$4,"Enter smelter details", IF(ISERROR($S136),"",OFFSET('Smelter Reference List'!$F$4,$S136-4,0)))</f>
        <v>CFSI</v>
      </c>
      <c r="H136" s="290">
        <f ca="1">IF(ISERROR($S136),"",OFFSET('Smelter Reference List'!$G$4,$S136-4,0))</f>
        <v>0</v>
      </c>
      <c r="I136" s="291" t="str">
        <f ca="1">IF(ISERROR($S136),"",OFFSET('Smelter Reference List'!$H$4,$S136-4,0))</f>
        <v>Gloucester</v>
      </c>
      <c r="J136" s="291" t="str">
        <f ca="1">IF(ISERROR($S136),"",OFFSET('Smelter Reference List'!$I$4,$S136-4,0))</f>
        <v>Gloucestershire</v>
      </c>
      <c r="K136" s="288"/>
      <c r="L136" s="288"/>
      <c r="M136" s="288"/>
      <c r="N136" s="288"/>
      <c r="O136" s="288"/>
      <c r="P136" s="288"/>
      <c r="Q136" s="289"/>
      <c r="R136" s="274"/>
      <c r="S136" s="275">
        <f>IF(OR(C136="",C136=T$4),NA(),MATCH($B136&amp;$C136,'Smelter Reference List'!$J:$J,0))</f>
        <v>226</v>
      </c>
      <c r="T136" s="276"/>
      <c r="U136" s="276"/>
      <c r="V136" s="276"/>
      <c r="W136" s="276"/>
    </row>
    <row r="137" spans="1:23" s="267" customFormat="1" ht="20.25">
      <c r="A137" s="265"/>
      <c r="B137" s="273" t="s">
        <v>2431</v>
      </c>
      <c r="C137" s="273" t="s">
        <v>3</v>
      </c>
      <c r="D137" s="166" t="str">
        <f ca="1">IF(ISERROR($S137),"",OFFSET('Smelter Reference List'!$C$4,$S137-4,0)&amp;"")</f>
        <v>Changsha South Tantalum Niobium Co., Ltd.</v>
      </c>
      <c r="E137" s="166" t="str">
        <f ca="1">IF(ISERROR($S137),"",OFFSET('Smelter Reference List'!$D$4,$S137-4,0)&amp;"")</f>
        <v>CHINA</v>
      </c>
      <c r="F137" s="166" t="str">
        <f ca="1">IF(ISERROR($S137),"",OFFSET('Smelter Reference List'!$E$4,$S137-4,0))</f>
        <v>CID000211</v>
      </c>
      <c r="G137" s="166" t="str">
        <f ca="1">IF(C137=$U$4,"Enter smelter details", IF(ISERROR($S137),"",OFFSET('Smelter Reference List'!$F$4,$S137-4,0)))</f>
        <v>CFSI</v>
      </c>
      <c r="H137" s="290">
        <f ca="1">IF(ISERROR($S137),"",OFFSET('Smelter Reference List'!$G$4,$S137-4,0))</f>
        <v>0</v>
      </c>
      <c r="I137" s="291" t="str">
        <f ca="1">IF(ISERROR($S137),"",OFFSET('Smelter Reference List'!$H$4,$S137-4,0))</f>
        <v>Changsha</v>
      </c>
      <c r="J137" s="291" t="str">
        <f ca="1">IF(ISERROR($S137),"",OFFSET('Smelter Reference List'!$I$4,$S137-4,0))</f>
        <v>Hunan</v>
      </c>
      <c r="K137" s="288"/>
      <c r="L137" s="288"/>
      <c r="M137" s="288"/>
      <c r="N137" s="288"/>
      <c r="O137" s="288"/>
      <c r="P137" s="288"/>
      <c r="Q137" s="289"/>
      <c r="R137" s="274"/>
      <c r="S137" s="275">
        <f>IF(OR(C137="",C137=T$4),NA(),MATCH($B137&amp;$C137,'Smelter Reference List'!$J:$J,0))</f>
        <v>227</v>
      </c>
      <c r="T137" s="276"/>
      <c r="U137" s="276"/>
      <c r="V137" s="276"/>
      <c r="W137" s="276"/>
    </row>
    <row r="138" spans="1:23" s="267" customFormat="1" ht="20.25">
      <c r="A138" s="265"/>
      <c r="B138" s="273" t="s">
        <v>2431</v>
      </c>
      <c r="C138" s="273" t="s">
        <v>2480</v>
      </c>
      <c r="D138" s="166" t="str">
        <f ca="1">IF(ISERROR($S138),"",OFFSET('Smelter Reference List'!$C$4,$S138-4,0)&amp;"")</f>
        <v>Conghua Tantalum and Niobium Smeltry</v>
      </c>
      <c r="E138" s="166" t="str">
        <f ca="1">IF(ISERROR($S138),"",OFFSET('Smelter Reference List'!$D$4,$S138-4,0)&amp;"")</f>
        <v>CHINA</v>
      </c>
      <c r="F138" s="166" t="str">
        <f ca="1">IF(ISERROR($S138),"",OFFSET('Smelter Reference List'!$E$4,$S138-4,0))</f>
        <v>CID000291</v>
      </c>
      <c r="G138" s="166" t="str">
        <f ca="1">IF(C138=$U$4,"Enter smelter details", IF(ISERROR($S138),"",OFFSET('Smelter Reference List'!$F$4,$S138-4,0)))</f>
        <v>CFSI</v>
      </c>
      <c r="H138" s="290">
        <f ca="1">IF(ISERROR($S138),"",OFFSET('Smelter Reference List'!$G$4,$S138-4,0))</f>
        <v>0</v>
      </c>
      <c r="I138" s="291" t="str">
        <f ca="1">IF(ISERROR($S138),"",OFFSET('Smelter Reference List'!$H$4,$S138-4,0))</f>
        <v>Conghua</v>
      </c>
      <c r="J138" s="291" t="str">
        <f ca="1">IF(ISERROR($S138),"",OFFSET('Smelter Reference List'!$I$4,$S138-4,0))</f>
        <v>Guangdong</v>
      </c>
      <c r="K138" s="288"/>
      <c r="L138" s="288"/>
      <c r="M138" s="288"/>
      <c r="N138" s="288"/>
      <c r="O138" s="288"/>
      <c r="P138" s="288"/>
      <c r="Q138" s="289"/>
      <c r="R138" s="274"/>
      <c r="S138" s="275">
        <f>IF(OR(C138="",C138=T$4),NA(),MATCH($B138&amp;$C138,'Smelter Reference List'!$J:$J,0))</f>
        <v>229</v>
      </c>
      <c r="T138" s="276"/>
      <c r="U138" s="276"/>
      <c r="V138" s="276"/>
      <c r="W138" s="276"/>
    </row>
    <row r="139" spans="1:23" s="267" customFormat="1" ht="20.25">
      <c r="A139" s="265"/>
      <c r="B139" s="273" t="s">
        <v>2431</v>
      </c>
      <c r="C139" s="273" t="s">
        <v>2828</v>
      </c>
      <c r="D139" s="166" t="str">
        <f ca="1">IF(ISERROR($S139),"",OFFSET('Smelter Reference List'!$C$4,$S139-4,0)&amp;"")</f>
        <v>D Block Metals, LLC</v>
      </c>
      <c r="E139" s="166" t="str">
        <f ca="1">IF(ISERROR($S139),"",OFFSET('Smelter Reference List'!$D$4,$S139-4,0)&amp;"")</f>
        <v>UNITED STATES</v>
      </c>
      <c r="F139" s="166" t="str">
        <f ca="1">IF(ISERROR($S139),"",OFFSET('Smelter Reference List'!$E$4,$S139-4,0))</f>
        <v>CID002504</v>
      </c>
      <c r="G139" s="166" t="str">
        <f ca="1">IF(C139=$U$4,"Enter smelter details", IF(ISERROR($S139),"",OFFSET('Smelter Reference List'!$F$4,$S139-4,0)))</f>
        <v>CFSI</v>
      </c>
      <c r="H139" s="290">
        <f ca="1">IF(ISERROR($S139),"",OFFSET('Smelter Reference List'!$G$4,$S139-4,0))</f>
        <v>0</v>
      </c>
      <c r="I139" s="291" t="str">
        <f ca="1">IF(ISERROR($S139),"",OFFSET('Smelter Reference List'!$H$4,$S139-4,0))</f>
        <v>Gastonia</v>
      </c>
      <c r="J139" s="291" t="str">
        <f ca="1">IF(ISERROR($S139),"",OFFSET('Smelter Reference List'!$I$4,$S139-4,0))</f>
        <v>North Carolina</v>
      </c>
      <c r="K139" s="288"/>
      <c r="L139" s="288"/>
      <c r="M139" s="288"/>
      <c r="N139" s="288"/>
      <c r="O139" s="288"/>
      <c r="P139" s="288"/>
      <c r="Q139" s="289"/>
      <c r="R139" s="274"/>
      <c r="S139" s="275">
        <f>IF(OR(C139="",C139=T$4),NA(),MATCH($B139&amp;$C139,'Smelter Reference List'!$J:$J,0))</f>
        <v>230</v>
      </c>
      <c r="T139" s="276"/>
      <c r="U139" s="276"/>
      <c r="V139" s="276"/>
      <c r="W139" s="276"/>
    </row>
    <row r="140" spans="1:23" s="267" customFormat="1" ht="20.25">
      <c r="A140" s="265"/>
      <c r="B140" s="273" t="s">
        <v>2431</v>
      </c>
      <c r="C140" s="273" t="s">
        <v>2476</v>
      </c>
      <c r="D140" s="166" t="str">
        <f ca="1">IF(ISERROR($S140),"",OFFSET('Smelter Reference List'!$C$4,$S140-4,0)&amp;"")</f>
        <v>Duoluoshan</v>
      </c>
      <c r="E140" s="166" t="str">
        <f ca="1">IF(ISERROR($S140),"",OFFSET('Smelter Reference List'!$D$4,$S140-4,0)&amp;"")</f>
        <v>CHINA</v>
      </c>
      <c r="F140" s="166" t="str">
        <f ca="1">IF(ISERROR($S140),"",OFFSET('Smelter Reference List'!$E$4,$S140-4,0))</f>
        <v>CID000410</v>
      </c>
      <c r="G140" s="166" t="str">
        <f ca="1">IF(C140=$U$4,"Enter smelter details", IF(ISERROR($S140),"",OFFSET('Smelter Reference List'!$F$4,$S140-4,0)))</f>
        <v>CFSI</v>
      </c>
      <c r="H140" s="290">
        <f ca="1">IF(ISERROR($S140),"",OFFSET('Smelter Reference List'!$G$4,$S140-4,0))</f>
        <v>0</v>
      </c>
      <c r="I140" s="291" t="str">
        <f ca="1">IF(ISERROR($S140),"",OFFSET('Smelter Reference List'!$H$4,$S140-4,0))</f>
        <v>Sihui City</v>
      </c>
      <c r="J140" s="291" t="str">
        <f ca="1">IF(ISERROR($S140),"",OFFSET('Smelter Reference List'!$I$4,$S140-4,0))</f>
        <v>Guangdong</v>
      </c>
      <c r="K140" s="288"/>
      <c r="L140" s="288"/>
      <c r="M140" s="288"/>
      <c r="N140" s="288"/>
      <c r="O140" s="288"/>
      <c r="P140" s="288"/>
      <c r="Q140" s="289"/>
      <c r="R140" s="274"/>
      <c r="S140" s="275">
        <f>IF(OR(C140="",C140=T$4),NA(),MATCH($B140&amp;$C140,'Smelter Reference List'!$J:$J,0))</f>
        <v>232</v>
      </c>
      <c r="T140" s="276"/>
      <c r="U140" s="276"/>
      <c r="V140" s="276"/>
      <c r="W140" s="276"/>
    </row>
    <row r="141" spans="1:23" s="267" customFormat="1" ht="20.25">
      <c r="A141" s="265"/>
      <c r="B141" s="273" t="s">
        <v>2431</v>
      </c>
      <c r="C141" s="273" t="s">
        <v>4601</v>
      </c>
      <c r="D141" s="166" t="str">
        <f ca="1">IF(ISERROR($S141),"",OFFSET('Smelter Reference List'!$C$4,$S141-4,0)&amp;"")</f>
        <v>E.S.R. Electronics</v>
      </c>
      <c r="E141" s="166" t="str">
        <f ca="1">IF(ISERROR($S141),"",OFFSET('Smelter Reference List'!$D$4,$S141-4,0)&amp;"")</f>
        <v>UNITED STATES</v>
      </c>
      <c r="F141" s="166" t="str">
        <f ca="1">IF(ISERROR($S141),"",OFFSET('Smelter Reference List'!$E$4,$S141-4,0))</f>
        <v>CID002590</v>
      </c>
      <c r="G141" s="166" t="str">
        <f ca="1">IF(C141=$U$4,"Enter smelter details", IF(ISERROR($S141),"",OFFSET('Smelter Reference List'!$F$4,$S141-4,0)))</f>
        <v>CFSI</v>
      </c>
      <c r="H141" s="290">
        <f ca="1">IF(ISERROR($S141),"",OFFSET('Smelter Reference List'!$G$4,$S141-4,0))</f>
        <v>0</v>
      </c>
      <c r="I141" s="291" t="str">
        <f ca="1">IF(ISERROR($S141),"",OFFSET('Smelter Reference List'!$H$4,$S141-4,0))</f>
        <v>Houston</v>
      </c>
      <c r="J141" s="291" t="str">
        <f ca="1">IF(ISERROR($S141),"",OFFSET('Smelter Reference List'!$I$4,$S141-4,0))</f>
        <v>Texas</v>
      </c>
      <c r="K141" s="288"/>
      <c r="L141" s="288"/>
      <c r="M141" s="288"/>
      <c r="N141" s="288"/>
      <c r="O141" s="288"/>
      <c r="P141" s="288"/>
      <c r="Q141" s="289"/>
      <c r="R141" s="274"/>
      <c r="S141" s="275">
        <f>IF(OR(C141="",C141=T$4),NA(),MATCH($B141&amp;$C141,'Smelter Reference List'!$J:$J,0))</f>
        <v>233</v>
      </c>
      <c r="T141" s="276"/>
      <c r="U141" s="276"/>
      <c r="V141" s="276"/>
      <c r="W141" s="276"/>
    </row>
    <row r="142" spans="1:23" s="267" customFormat="1" ht="20.25">
      <c r="A142" s="265"/>
      <c r="B142" s="273" t="s">
        <v>2431</v>
      </c>
      <c r="C142" s="273" t="s">
        <v>2413</v>
      </c>
      <c r="D142" s="166" t="str">
        <f ca="1">IF(ISERROR($S142),"",OFFSET('Smelter Reference List'!$C$4,$S142-4,0)&amp;"")</f>
        <v>Exotech Inc.</v>
      </c>
      <c r="E142" s="166" t="str">
        <f ca="1">IF(ISERROR($S142),"",OFFSET('Smelter Reference List'!$D$4,$S142-4,0)&amp;"")</f>
        <v>UNITED STATES</v>
      </c>
      <c r="F142" s="166" t="str">
        <f ca="1">IF(ISERROR($S142),"",OFFSET('Smelter Reference List'!$E$4,$S142-4,0))</f>
        <v>CID000456</v>
      </c>
      <c r="G142" s="166" t="str">
        <f ca="1">IF(C142=$U$4,"Enter smelter details", IF(ISERROR($S142),"",OFFSET('Smelter Reference List'!$F$4,$S142-4,0)))</f>
        <v>CFSI</v>
      </c>
      <c r="H142" s="290">
        <f ca="1">IF(ISERROR($S142),"",OFFSET('Smelter Reference List'!$G$4,$S142-4,0))</f>
        <v>0</v>
      </c>
      <c r="I142" s="291" t="str">
        <f ca="1">IF(ISERROR($S142),"",OFFSET('Smelter Reference List'!$H$4,$S142-4,0))</f>
        <v>Pompano Beach</v>
      </c>
      <c r="J142" s="291" t="str">
        <f ca="1">IF(ISERROR($S142),"",OFFSET('Smelter Reference List'!$I$4,$S142-4,0))</f>
        <v>Florida</v>
      </c>
      <c r="K142" s="288"/>
      <c r="L142" s="288"/>
      <c r="M142" s="288"/>
      <c r="N142" s="288"/>
      <c r="O142" s="288"/>
      <c r="P142" s="288"/>
      <c r="Q142" s="289"/>
      <c r="R142" s="274"/>
      <c r="S142" s="275">
        <f>IF(OR(C142="",C142=T$4),NA(),MATCH($B142&amp;$C142,'Smelter Reference List'!$J:$J,0))</f>
        <v>234</v>
      </c>
      <c r="T142" s="276"/>
      <c r="U142" s="276"/>
      <c r="V142" s="276"/>
      <c r="W142" s="276"/>
    </row>
    <row r="143" spans="1:23" s="267" customFormat="1" ht="20.25">
      <c r="A143" s="265"/>
      <c r="B143" s="273" t="s">
        <v>2431</v>
      </c>
      <c r="C143" s="273" t="s">
        <v>77</v>
      </c>
      <c r="D143" s="166" t="str">
        <f ca="1">IF(ISERROR($S143),"",OFFSET('Smelter Reference List'!$C$4,$S143-4,0)&amp;"")</f>
        <v>F&amp;X Electro-Materials Ltd.</v>
      </c>
      <c r="E143" s="166" t="str">
        <f ca="1">IF(ISERROR($S143),"",OFFSET('Smelter Reference List'!$D$4,$S143-4,0)&amp;"")</f>
        <v>CHINA</v>
      </c>
      <c r="F143" s="166" t="str">
        <f ca="1">IF(ISERROR($S143),"",OFFSET('Smelter Reference List'!$E$4,$S143-4,0))</f>
        <v>CID000460</v>
      </c>
      <c r="G143" s="166" t="str">
        <f ca="1">IF(C143=$U$4,"Enter smelter details", IF(ISERROR($S143),"",OFFSET('Smelter Reference List'!$F$4,$S143-4,0)))</f>
        <v>CFSI</v>
      </c>
      <c r="H143" s="290">
        <f ca="1">IF(ISERROR($S143),"",OFFSET('Smelter Reference List'!$G$4,$S143-4,0))</f>
        <v>0</v>
      </c>
      <c r="I143" s="291" t="str">
        <f ca="1">IF(ISERROR($S143),"",OFFSET('Smelter Reference List'!$H$4,$S143-4,0))</f>
        <v>Jiangmen</v>
      </c>
      <c r="J143" s="291" t="str">
        <f ca="1">IF(ISERROR($S143),"",OFFSET('Smelter Reference List'!$I$4,$S143-4,0))</f>
        <v>Guangdong</v>
      </c>
      <c r="K143" s="288"/>
      <c r="L143" s="288"/>
      <c r="M143" s="288"/>
      <c r="N143" s="288"/>
      <c r="O143" s="288"/>
      <c r="P143" s="288"/>
      <c r="Q143" s="289"/>
      <c r="R143" s="274"/>
      <c r="S143" s="275">
        <f>IF(OR(C143="",C143=T$4),NA(),MATCH($B143&amp;$C143,'Smelter Reference List'!$J:$J,0))</f>
        <v>236</v>
      </c>
      <c r="T143" s="276"/>
      <c r="U143" s="276"/>
      <c r="V143" s="276"/>
      <c r="W143" s="276"/>
    </row>
    <row r="144" spans="1:23" s="267" customFormat="1" ht="20.25">
      <c r="A144" s="265"/>
      <c r="B144" s="273" t="s">
        <v>2431</v>
      </c>
      <c r="C144" s="273" t="s">
        <v>4418</v>
      </c>
      <c r="D144" s="166" t="str">
        <f ca="1">IF(ISERROR($S144),"",OFFSET('Smelter Reference List'!$C$4,$S144-4,0)&amp;"")</f>
        <v>FIR Metals &amp; Resource Ltd.</v>
      </c>
      <c r="E144" s="166" t="str">
        <f ca="1">IF(ISERROR($S144),"",OFFSET('Smelter Reference List'!$D$4,$S144-4,0)&amp;"")</f>
        <v>CHINA</v>
      </c>
      <c r="F144" s="166" t="str">
        <f ca="1">IF(ISERROR($S144),"",OFFSET('Smelter Reference List'!$E$4,$S144-4,0))</f>
        <v>CID002505</v>
      </c>
      <c r="G144" s="166" t="str">
        <f ca="1">IF(C144=$U$4,"Enter smelter details", IF(ISERROR($S144),"",OFFSET('Smelter Reference List'!$F$4,$S144-4,0)))</f>
        <v>CFSI</v>
      </c>
      <c r="H144" s="290">
        <f ca="1">IF(ISERROR($S144),"",OFFSET('Smelter Reference List'!$G$4,$S144-4,0))</f>
        <v>0</v>
      </c>
      <c r="I144" s="291" t="str">
        <f ca="1">IF(ISERROR($S144),"",OFFSET('Smelter Reference List'!$H$4,$S144-4,0))</f>
        <v>Zhuzhou</v>
      </c>
      <c r="J144" s="291" t="str">
        <f ca="1">IF(ISERROR($S144),"",OFFSET('Smelter Reference List'!$I$4,$S144-4,0))</f>
        <v>Hunan</v>
      </c>
      <c r="K144" s="288"/>
      <c r="L144" s="288"/>
      <c r="M144" s="288"/>
      <c r="N144" s="288"/>
      <c r="O144" s="288"/>
      <c r="P144" s="288"/>
      <c r="Q144" s="289"/>
      <c r="R144" s="274"/>
      <c r="S144" s="275">
        <f>IF(OR(C144="",C144=T$4),NA(),MATCH($B144&amp;$C144,'Smelter Reference List'!$J:$J,0))</f>
        <v>237</v>
      </c>
      <c r="T144" s="276"/>
      <c r="U144" s="276"/>
      <c r="V144" s="276"/>
      <c r="W144" s="276"/>
    </row>
    <row r="145" spans="1:23" s="267" customFormat="1" ht="20.25">
      <c r="A145" s="265"/>
      <c r="B145" s="273" t="s">
        <v>2431</v>
      </c>
      <c r="C145" s="273" t="s">
        <v>2866</v>
      </c>
      <c r="D145" s="166" t="str">
        <f ca="1">IF(ISERROR($S145),"",OFFSET('Smelter Reference List'!$C$4,$S145-4,0)&amp;"")</f>
        <v>Global Advanced Metals Aizu</v>
      </c>
      <c r="E145" s="166" t="str">
        <f ca="1">IF(ISERROR($S145),"",OFFSET('Smelter Reference List'!$D$4,$S145-4,0)&amp;"")</f>
        <v>JAPAN</v>
      </c>
      <c r="F145" s="166" t="str">
        <f ca="1">IF(ISERROR($S145),"",OFFSET('Smelter Reference List'!$E$4,$S145-4,0))</f>
        <v>CID002558</v>
      </c>
      <c r="G145" s="166" t="str">
        <f ca="1">IF(C145=$U$4,"Enter smelter details", IF(ISERROR($S145),"",OFFSET('Smelter Reference List'!$F$4,$S145-4,0)))</f>
        <v>CFSI</v>
      </c>
      <c r="H145" s="290">
        <f ca="1">IF(ISERROR($S145),"",OFFSET('Smelter Reference List'!$G$4,$S145-4,0))</f>
        <v>0</v>
      </c>
      <c r="I145" s="291" t="str">
        <f ca="1">IF(ISERROR($S145),"",OFFSET('Smelter Reference List'!$H$4,$S145-4,0))</f>
        <v>Aizuwakamatsu</v>
      </c>
      <c r="J145" s="291" t="str">
        <f ca="1">IF(ISERROR($S145),"",OFFSET('Smelter Reference List'!$I$4,$S145-4,0))</f>
        <v>Fukushima</v>
      </c>
      <c r="K145" s="288"/>
      <c r="L145" s="288"/>
      <c r="M145" s="288"/>
      <c r="N145" s="288"/>
      <c r="O145" s="288"/>
      <c r="P145" s="288"/>
      <c r="Q145" s="289"/>
      <c r="R145" s="274"/>
      <c r="S145" s="275">
        <f>IF(OR(C145="",C145=T$4),NA(),MATCH($B145&amp;$C145,'Smelter Reference List'!$J:$J,0))</f>
        <v>238</v>
      </c>
      <c r="T145" s="276"/>
      <c r="U145" s="276"/>
      <c r="V145" s="276"/>
      <c r="W145" s="276"/>
    </row>
    <row r="146" spans="1:23" s="267" customFormat="1" ht="20.25">
      <c r="A146" s="265"/>
      <c r="B146" s="273" t="s">
        <v>2431</v>
      </c>
      <c r="C146" s="273" t="s">
        <v>2868</v>
      </c>
      <c r="D146" s="166" t="str">
        <f ca="1">IF(ISERROR($S146),"",OFFSET('Smelter Reference List'!$C$4,$S146-4,0)&amp;"")</f>
        <v>Global Advanced Metals Boyertown</v>
      </c>
      <c r="E146" s="166" t="str">
        <f ca="1">IF(ISERROR($S146),"",OFFSET('Smelter Reference List'!$D$4,$S146-4,0)&amp;"")</f>
        <v>UNITED STATES</v>
      </c>
      <c r="F146" s="166" t="str">
        <f ca="1">IF(ISERROR($S146),"",OFFSET('Smelter Reference List'!$E$4,$S146-4,0))</f>
        <v>CID002557</v>
      </c>
      <c r="G146" s="166" t="str">
        <f ca="1">IF(C146=$U$4,"Enter smelter details", IF(ISERROR($S146),"",OFFSET('Smelter Reference List'!$F$4,$S146-4,0)))</f>
        <v>CFSI</v>
      </c>
      <c r="H146" s="290">
        <f ca="1">IF(ISERROR($S146),"",OFFSET('Smelter Reference List'!$G$4,$S146-4,0))</f>
        <v>0</v>
      </c>
      <c r="I146" s="291" t="str">
        <f ca="1">IF(ISERROR($S146),"",OFFSET('Smelter Reference List'!$H$4,$S146-4,0))</f>
        <v>Boyertown</v>
      </c>
      <c r="J146" s="291" t="str">
        <f ca="1">IF(ISERROR($S146),"",OFFSET('Smelter Reference List'!$I$4,$S146-4,0))</f>
        <v>Pennsylvania</v>
      </c>
      <c r="K146" s="288"/>
      <c r="L146" s="288"/>
      <c r="M146" s="288"/>
      <c r="N146" s="288"/>
      <c r="O146" s="288"/>
      <c r="P146" s="288"/>
      <c r="Q146" s="289"/>
      <c r="R146" s="274"/>
      <c r="S146" s="275">
        <f>IF(OR(C146="",C146=T$4),NA(),MATCH($B146&amp;$C146,'Smelter Reference List'!$J:$J,0))</f>
        <v>239</v>
      </c>
      <c r="T146" s="276"/>
      <c r="U146" s="276"/>
      <c r="V146" s="276"/>
      <c r="W146" s="276"/>
    </row>
    <row r="147" spans="1:23" s="267" customFormat="1" ht="20.25">
      <c r="A147" s="265"/>
      <c r="B147" s="273" t="s">
        <v>2431</v>
      </c>
      <c r="C147" s="273" t="s">
        <v>1437</v>
      </c>
      <c r="D147" s="166" t="str">
        <f ca="1">IF(ISERROR($S147),"",OFFSET('Smelter Reference List'!$C$4,$S147-4,0)&amp;"")</f>
        <v>Guangdong Zhiyuan New Material Co., Ltd.</v>
      </c>
      <c r="E147" s="166" t="str">
        <f ca="1">IF(ISERROR($S147),"",OFFSET('Smelter Reference List'!$D$4,$S147-4,0)&amp;"")</f>
        <v>CHINA</v>
      </c>
      <c r="F147" s="166" t="str">
        <f ca="1">IF(ISERROR($S147),"",OFFSET('Smelter Reference List'!$E$4,$S147-4,0))</f>
        <v>CID000616</v>
      </c>
      <c r="G147" s="166" t="str">
        <f ca="1">IF(C147=$U$4,"Enter smelter details", IF(ISERROR($S147),"",OFFSET('Smelter Reference List'!$F$4,$S147-4,0)))</f>
        <v>CFSI</v>
      </c>
      <c r="H147" s="290">
        <f ca="1">IF(ISERROR($S147),"",OFFSET('Smelter Reference List'!$G$4,$S147-4,0))</f>
        <v>0</v>
      </c>
      <c r="I147" s="291" t="str">
        <f ca="1">IF(ISERROR($S147),"",OFFSET('Smelter Reference List'!$H$4,$S147-4,0))</f>
        <v>Yingde</v>
      </c>
      <c r="J147" s="291" t="str">
        <f ca="1">IF(ISERROR($S147),"",OFFSET('Smelter Reference List'!$I$4,$S147-4,0))</f>
        <v>Guangdong</v>
      </c>
      <c r="K147" s="288"/>
      <c r="L147" s="288"/>
      <c r="M147" s="288"/>
      <c r="N147" s="288"/>
      <c r="O147" s="288"/>
      <c r="P147" s="288"/>
      <c r="Q147" s="289"/>
      <c r="R147" s="274"/>
      <c r="S147" s="275">
        <f>IF(OR(C147="",C147=T$4),NA(),MATCH($B147&amp;$C147,'Smelter Reference List'!$J:$J,0))</f>
        <v>240</v>
      </c>
      <c r="T147" s="276"/>
      <c r="U147" s="276"/>
      <c r="V147" s="276"/>
      <c r="W147" s="276"/>
    </row>
    <row r="148" spans="1:23" s="267" customFormat="1" ht="20.25">
      <c r="A148" s="265"/>
      <c r="B148" s="273" t="s">
        <v>2431</v>
      </c>
      <c r="C148" s="273" t="s">
        <v>2831</v>
      </c>
      <c r="D148" s="166" t="str">
        <f ca="1">IF(ISERROR($S148),"",OFFSET('Smelter Reference List'!$C$4,$S148-4,0)&amp;"")</f>
        <v>Guizhou Zhenhua Xinyun Technology Ltd., Kaili branch</v>
      </c>
      <c r="E148" s="166" t="str">
        <f ca="1">IF(ISERROR($S148),"",OFFSET('Smelter Reference List'!$D$4,$S148-4,0)&amp;"")</f>
        <v>CHINA</v>
      </c>
      <c r="F148" s="166" t="str">
        <f ca="1">IF(ISERROR($S148),"",OFFSET('Smelter Reference List'!$E$4,$S148-4,0))</f>
        <v>CID002501</v>
      </c>
      <c r="G148" s="166" t="str">
        <f ca="1">IF(C148=$U$4,"Enter smelter details", IF(ISERROR($S148),"",OFFSET('Smelter Reference List'!$F$4,$S148-4,0)))</f>
        <v>CFSI</v>
      </c>
      <c r="H148" s="290">
        <f ca="1">IF(ISERROR($S148),"",OFFSET('Smelter Reference List'!$G$4,$S148-4,0))</f>
        <v>0</v>
      </c>
      <c r="I148" s="291" t="str">
        <f ca="1">IF(ISERROR($S148),"",OFFSET('Smelter Reference List'!$H$4,$S148-4,0))</f>
        <v>Kaili</v>
      </c>
      <c r="J148" s="291" t="str">
        <f ca="1">IF(ISERROR($S148),"",OFFSET('Smelter Reference List'!$I$4,$S148-4,0))</f>
        <v>Guizhou</v>
      </c>
      <c r="K148" s="288"/>
      <c r="L148" s="288"/>
      <c r="M148" s="288"/>
      <c r="N148" s="288"/>
      <c r="O148" s="288"/>
      <c r="P148" s="288"/>
      <c r="Q148" s="289"/>
      <c r="R148" s="274"/>
      <c r="S148" s="275">
        <f>IF(OR(C148="",C148=T$4),NA(),MATCH($B148&amp;$C148,'Smelter Reference List'!$J:$J,0))</f>
        <v>241</v>
      </c>
      <c r="T148" s="276"/>
      <c r="U148" s="276"/>
      <c r="V148" s="276"/>
      <c r="W148" s="276"/>
    </row>
    <row r="149" spans="1:23" s="267" customFormat="1" ht="20.25">
      <c r="A149" s="265"/>
      <c r="B149" s="273" t="s">
        <v>2431</v>
      </c>
      <c r="C149" s="273" t="s">
        <v>2872</v>
      </c>
      <c r="D149" s="166" t="str">
        <f ca="1">IF(ISERROR($S149),"",OFFSET('Smelter Reference List'!$C$4,$S149-4,0)&amp;"")</f>
        <v>H.C. Starck GmbH Goslar</v>
      </c>
      <c r="E149" s="166" t="str">
        <f ca="1">IF(ISERROR($S149),"",OFFSET('Smelter Reference List'!$D$4,$S149-4,0)&amp;"")</f>
        <v>GERMANY</v>
      </c>
      <c r="F149" s="166" t="str">
        <f ca="1">IF(ISERROR($S149),"",OFFSET('Smelter Reference List'!$E$4,$S149-4,0))</f>
        <v>CID002545</v>
      </c>
      <c r="G149" s="166" t="str">
        <f ca="1">IF(C149=$U$4,"Enter smelter details", IF(ISERROR($S149),"",OFFSET('Smelter Reference List'!$F$4,$S149-4,0)))</f>
        <v>CFSI</v>
      </c>
      <c r="H149" s="290">
        <f ca="1">IF(ISERROR($S149),"",OFFSET('Smelter Reference List'!$G$4,$S149-4,0))</f>
        <v>0</v>
      </c>
      <c r="I149" s="291" t="str">
        <f ca="1">IF(ISERROR($S149),"",OFFSET('Smelter Reference List'!$H$4,$S149-4,0))</f>
        <v>Goslar</v>
      </c>
      <c r="J149" s="291" t="str">
        <f ca="1">IF(ISERROR($S149),"",OFFSET('Smelter Reference List'!$I$4,$S149-4,0))</f>
        <v>Lower Saxony</v>
      </c>
      <c r="K149" s="288"/>
      <c r="L149" s="288"/>
      <c r="M149" s="288"/>
      <c r="N149" s="288"/>
      <c r="O149" s="288"/>
      <c r="P149" s="288"/>
      <c r="Q149" s="289"/>
      <c r="R149" s="274"/>
      <c r="S149" s="275">
        <f>IF(OR(C149="",C149=T$4),NA(),MATCH($B149&amp;$C149,'Smelter Reference List'!$J:$J,0))</f>
        <v>243</v>
      </c>
      <c r="T149" s="276"/>
      <c r="U149" s="276"/>
      <c r="V149" s="276"/>
      <c r="W149" s="276"/>
    </row>
    <row r="150" spans="1:23" s="267" customFormat="1" ht="20.25">
      <c r="A150" s="265"/>
      <c r="B150" s="273" t="s">
        <v>2431</v>
      </c>
      <c r="C150" s="273" t="s">
        <v>2874</v>
      </c>
      <c r="D150" s="166" t="str">
        <f ca="1">IF(ISERROR($S150),"",OFFSET('Smelter Reference List'!$C$4,$S150-4,0)&amp;"")</f>
        <v>H.C. Starck GmbH Laufenburg</v>
      </c>
      <c r="E150" s="166" t="str">
        <f ca="1">IF(ISERROR($S150),"",OFFSET('Smelter Reference List'!$D$4,$S150-4,0)&amp;"")</f>
        <v>GERMANY</v>
      </c>
      <c r="F150" s="166" t="str">
        <f ca="1">IF(ISERROR($S150),"",OFFSET('Smelter Reference List'!$E$4,$S150-4,0))</f>
        <v>CID002546</v>
      </c>
      <c r="G150" s="166" t="str">
        <f ca="1">IF(C150=$U$4,"Enter smelter details", IF(ISERROR($S150),"",OFFSET('Smelter Reference List'!$F$4,$S150-4,0)))</f>
        <v>CFSI</v>
      </c>
      <c r="H150" s="290">
        <f ca="1">IF(ISERROR($S150),"",OFFSET('Smelter Reference List'!$G$4,$S150-4,0))</f>
        <v>0</v>
      </c>
      <c r="I150" s="291" t="str">
        <f ca="1">IF(ISERROR($S150),"",OFFSET('Smelter Reference List'!$H$4,$S150-4,0))</f>
        <v>Laufenburg</v>
      </c>
      <c r="J150" s="291" t="str">
        <f ca="1">IF(ISERROR($S150),"",OFFSET('Smelter Reference List'!$I$4,$S150-4,0))</f>
        <v>Baden-Württemberg</v>
      </c>
      <c r="K150" s="288"/>
      <c r="L150" s="288"/>
      <c r="M150" s="288"/>
      <c r="N150" s="288"/>
      <c r="O150" s="288"/>
      <c r="P150" s="288"/>
      <c r="Q150" s="289"/>
      <c r="R150" s="274"/>
      <c r="S150" s="275">
        <f>IF(OR(C150="",C150=T$4),NA(),MATCH($B150&amp;$C150,'Smelter Reference List'!$J:$J,0))</f>
        <v>244</v>
      </c>
      <c r="T150" s="276"/>
      <c r="U150" s="276"/>
      <c r="V150" s="276"/>
      <c r="W150" s="276"/>
    </row>
    <row r="151" spans="1:23" s="267" customFormat="1" ht="20.25">
      <c r="A151" s="265"/>
      <c r="B151" s="273" t="s">
        <v>2431</v>
      </c>
      <c r="C151" s="273" t="s">
        <v>2876</v>
      </c>
      <c r="D151" s="166" t="str">
        <f ca="1">IF(ISERROR($S151),"",OFFSET('Smelter Reference List'!$C$4,$S151-4,0)&amp;"")</f>
        <v>H.C. Starck Hermsdorf GmbH</v>
      </c>
      <c r="E151" s="166" t="str">
        <f ca="1">IF(ISERROR($S151),"",OFFSET('Smelter Reference List'!$D$4,$S151-4,0)&amp;"")</f>
        <v>GERMANY</v>
      </c>
      <c r="F151" s="166" t="str">
        <f ca="1">IF(ISERROR($S151),"",OFFSET('Smelter Reference List'!$E$4,$S151-4,0))</f>
        <v>CID002547</v>
      </c>
      <c r="G151" s="166" t="str">
        <f ca="1">IF(C151=$U$4,"Enter smelter details", IF(ISERROR($S151),"",OFFSET('Smelter Reference List'!$F$4,$S151-4,0)))</f>
        <v>CFSI</v>
      </c>
      <c r="H151" s="290">
        <f ca="1">IF(ISERROR($S151),"",OFFSET('Smelter Reference List'!$G$4,$S151-4,0))</f>
        <v>0</v>
      </c>
      <c r="I151" s="291" t="str">
        <f ca="1">IF(ISERROR($S151),"",OFFSET('Smelter Reference List'!$H$4,$S151-4,0))</f>
        <v>Hermsdorf</v>
      </c>
      <c r="J151" s="291" t="str">
        <f ca="1">IF(ISERROR($S151),"",OFFSET('Smelter Reference List'!$I$4,$S151-4,0))</f>
        <v>Thuringia</v>
      </c>
      <c r="K151" s="288"/>
      <c r="L151" s="288"/>
      <c r="M151" s="288"/>
      <c r="N151" s="288"/>
      <c r="O151" s="288"/>
      <c r="P151" s="288"/>
      <c r="Q151" s="289"/>
      <c r="R151" s="274"/>
      <c r="S151" s="275">
        <f>IF(OR(C151="",C151=T$4),NA(),MATCH($B151&amp;$C151,'Smelter Reference List'!$J:$J,0))</f>
        <v>245</v>
      </c>
      <c r="T151" s="276"/>
      <c r="U151" s="276"/>
      <c r="V151" s="276"/>
      <c r="W151" s="276"/>
    </row>
    <row r="152" spans="1:23" s="267" customFormat="1" ht="20.25">
      <c r="A152" s="265"/>
      <c r="B152" s="273" t="s">
        <v>2431</v>
      </c>
      <c r="C152" s="273" t="s">
        <v>2878</v>
      </c>
      <c r="D152" s="166" t="str">
        <f ca="1">IF(ISERROR($S152),"",OFFSET('Smelter Reference List'!$C$4,$S152-4,0)&amp;"")</f>
        <v>H.C. Starck Inc.</v>
      </c>
      <c r="E152" s="166" t="str">
        <f ca="1">IF(ISERROR($S152),"",OFFSET('Smelter Reference List'!$D$4,$S152-4,0)&amp;"")</f>
        <v>UNITED STATES</v>
      </c>
      <c r="F152" s="166" t="str">
        <f ca="1">IF(ISERROR($S152),"",OFFSET('Smelter Reference List'!$E$4,$S152-4,0))</f>
        <v>CID002548</v>
      </c>
      <c r="G152" s="166" t="str">
        <f ca="1">IF(C152=$U$4,"Enter smelter details", IF(ISERROR($S152),"",OFFSET('Smelter Reference List'!$F$4,$S152-4,0)))</f>
        <v>CFSI</v>
      </c>
      <c r="H152" s="290">
        <f ca="1">IF(ISERROR($S152),"",OFFSET('Smelter Reference List'!$G$4,$S152-4,0))</f>
        <v>0</v>
      </c>
      <c r="I152" s="291" t="str">
        <f ca="1">IF(ISERROR($S152),"",OFFSET('Smelter Reference List'!$H$4,$S152-4,0))</f>
        <v>Newton</v>
      </c>
      <c r="J152" s="291" t="str">
        <f ca="1">IF(ISERROR($S152),"",OFFSET('Smelter Reference List'!$I$4,$S152-4,0))</f>
        <v>Massachusetts</v>
      </c>
      <c r="K152" s="288"/>
      <c r="L152" s="288"/>
      <c r="M152" s="288"/>
      <c r="N152" s="288"/>
      <c r="O152" s="288"/>
      <c r="P152" s="288"/>
      <c r="Q152" s="289"/>
      <c r="R152" s="274"/>
      <c r="S152" s="275">
        <f>IF(OR(C152="",C152=T$4),NA(),MATCH($B152&amp;$C152,'Smelter Reference List'!$J:$J,0))</f>
        <v>246</v>
      </c>
      <c r="T152" s="276"/>
      <c r="U152" s="276"/>
      <c r="V152" s="276"/>
      <c r="W152" s="276"/>
    </row>
    <row r="153" spans="1:23" s="267" customFormat="1" ht="20.25">
      <c r="A153" s="265"/>
      <c r="B153" s="273" t="s">
        <v>2431</v>
      </c>
      <c r="C153" s="273" t="s">
        <v>2880</v>
      </c>
      <c r="D153" s="166" t="str">
        <f ca="1">IF(ISERROR($S153),"",OFFSET('Smelter Reference List'!$C$4,$S153-4,0)&amp;"")</f>
        <v>H.C. Starck Ltd.</v>
      </c>
      <c r="E153" s="166" t="str">
        <f ca="1">IF(ISERROR($S153),"",OFFSET('Smelter Reference List'!$D$4,$S153-4,0)&amp;"")</f>
        <v>JAPAN</v>
      </c>
      <c r="F153" s="166" t="str">
        <f ca="1">IF(ISERROR($S153),"",OFFSET('Smelter Reference List'!$E$4,$S153-4,0))</f>
        <v>CID002549</v>
      </c>
      <c r="G153" s="166" t="str">
        <f ca="1">IF(C153=$U$4,"Enter smelter details", IF(ISERROR($S153),"",OFFSET('Smelter Reference List'!$F$4,$S153-4,0)))</f>
        <v>CFSI</v>
      </c>
      <c r="H153" s="290">
        <f ca="1">IF(ISERROR($S153),"",OFFSET('Smelter Reference List'!$G$4,$S153-4,0))</f>
        <v>0</v>
      </c>
      <c r="I153" s="291" t="str">
        <f ca="1">IF(ISERROR($S153),"",OFFSET('Smelter Reference List'!$H$4,$S153-4,0))</f>
        <v>Mito</v>
      </c>
      <c r="J153" s="291" t="str">
        <f ca="1">IF(ISERROR($S153),"",OFFSET('Smelter Reference List'!$I$4,$S153-4,0))</f>
        <v>Ibaraki</v>
      </c>
      <c r="K153" s="288"/>
      <c r="L153" s="288"/>
      <c r="M153" s="288"/>
      <c r="N153" s="288"/>
      <c r="O153" s="288"/>
      <c r="P153" s="288"/>
      <c r="Q153" s="289"/>
      <c r="R153" s="274"/>
      <c r="S153" s="275">
        <f>IF(OR(C153="",C153=T$4),NA(),MATCH($B153&amp;$C153,'Smelter Reference List'!$J:$J,0))</f>
        <v>247</v>
      </c>
      <c r="T153" s="276"/>
      <c r="U153" s="276"/>
      <c r="V153" s="276"/>
      <c r="W153" s="276"/>
    </row>
    <row r="154" spans="1:23" s="267" customFormat="1" ht="20.25">
      <c r="A154" s="265"/>
      <c r="B154" s="273" t="s">
        <v>2431</v>
      </c>
      <c r="C154" s="273" t="s">
        <v>2882</v>
      </c>
      <c r="D154" s="166" t="str">
        <f ca="1">IF(ISERROR($S154),"",OFFSET('Smelter Reference List'!$C$4,$S154-4,0)&amp;"")</f>
        <v>H.C. Starck Smelting GmbH &amp; Co.KG</v>
      </c>
      <c r="E154" s="166" t="str">
        <f ca="1">IF(ISERROR($S154),"",OFFSET('Smelter Reference List'!$D$4,$S154-4,0)&amp;"")</f>
        <v>GERMANY</v>
      </c>
      <c r="F154" s="166" t="str">
        <f ca="1">IF(ISERROR($S154),"",OFFSET('Smelter Reference List'!$E$4,$S154-4,0))</f>
        <v>CID002550</v>
      </c>
      <c r="G154" s="166" t="str">
        <f ca="1">IF(C154=$U$4,"Enter smelter details", IF(ISERROR($S154),"",OFFSET('Smelter Reference List'!$F$4,$S154-4,0)))</f>
        <v>CFSI</v>
      </c>
      <c r="H154" s="290">
        <f ca="1">IF(ISERROR($S154),"",OFFSET('Smelter Reference List'!$G$4,$S154-4,0))</f>
        <v>0</v>
      </c>
      <c r="I154" s="291" t="str">
        <f ca="1">IF(ISERROR($S154),"",OFFSET('Smelter Reference List'!$H$4,$S154-4,0))</f>
        <v>Laufenburg</v>
      </c>
      <c r="J154" s="291" t="str">
        <f ca="1">IF(ISERROR($S154),"",OFFSET('Smelter Reference List'!$I$4,$S154-4,0))</f>
        <v>Baden-Württemberg</v>
      </c>
      <c r="K154" s="288"/>
      <c r="L154" s="288"/>
      <c r="M154" s="288"/>
      <c r="N154" s="288"/>
      <c r="O154" s="288"/>
      <c r="P154" s="288"/>
      <c r="Q154" s="289"/>
      <c r="R154" s="274"/>
      <c r="S154" s="275">
        <f>IF(OR(C154="",C154=T$4),NA(),MATCH($B154&amp;$C154,'Smelter Reference List'!$J:$J,0))</f>
        <v>248</v>
      </c>
      <c r="T154" s="276"/>
      <c r="U154" s="276"/>
      <c r="V154" s="276"/>
      <c r="W154" s="276"/>
    </row>
    <row r="155" spans="1:23" s="267" customFormat="1" ht="20.25">
      <c r="A155" s="265"/>
      <c r="B155" s="273" t="s">
        <v>2431</v>
      </c>
      <c r="C155" s="273" t="s">
        <v>4</v>
      </c>
      <c r="D155" s="166" t="str">
        <f ca="1">IF(ISERROR($S155),"",OFFSET('Smelter Reference List'!$C$4,$S155-4,0)&amp;"")</f>
        <v>Hengyang King Xing Lifeng New Materials Co., Ltd.</v>
      </c>
      <c r="E155" s="166" t="str">
        <f ca="1">IF(ISERROR($S155),"",OFFSET('Smelter Reference List'!$D$4,$S155-4,0)&amp;"")</f>
        <v>CHINA</v>
      </c>
      <c r="F155" s="166" t="str">
        <f ca="1">IF(ISERROR($S155),"",OFFSET('Smelter Reference List'!$E$4,$S155-4,0))</f>
        <v>CID002492</v>
      </c>
      <c r="G155" s="166" t="str">
        <f ca="1">IF(C155=$U$4,"Enter smelter details", IF(ISERROR($S155),"",OFFSET('Smelter Reference List'!$F$4,$S155-4,0)))</f>
        <v>CFSI</v>
      </c>
      <c r="H155" s="290">
        <f ca="1">IF(ISERROR($S155),"",OFFSET('Smelter Reference List'!$G$4,$S155-4,0))</f>
        <v>0</v>
      </c>
      <c r="I155" s="291" t="str">
        <f ca="1">IF(ISERROR($S155),"",OFFSET('Smelter Reference List'!$H$4,$S155-4,0))</f>
        <v>Hengyang</v>
      </c>
      <c r="J155" s="291" t="str">
        <f ca="1">IF(ISERROR($S155),"",OFFSET('Smelter Reference List'!$I$4,$S155-4,0))</f>
        <v>Hunan</v>
      </c>
      <c r="K155" s="288"/>
      <c r="L155" s="288"/>
      <c r="M155" s="288"/>
      <c r="N155" s="288"/>
      <c r="O155" s="288"/>
      <c r="P155" s="288"/>
      <c r="Q155" s="289"/>
      <c r="R155" s="274"/>
      <c r="S155" s="275">
        <f>IF(OR(C155="",C155=T$4),NA(),MATCH($B155&amp;$C155,'Smelter Reference List'!$J:$J,0))</f>
        <v>249</v>
      </c>
      <c r="T155" s="276"/>
      <c r="U155" s="276"/>
      <c r="V155" s="276"/>
      <c r="W155" s="276"/>
    </row>
    <row r="156" spans="1:23" s="267" customFormat="1" ht="20.25">
      <c r="A156" s="265"/>
      <c r="B156" s="273" t="s">
        <v>2431</v>
      </c>
      <c r="C156" s="273" t="s">
        <v>3578</v>
      </c>
      <c r="D156" s="166" t="str">
        <f ca="1">IF(ISERROR($S156),"",OFFSET('Smelter Reference List'!$C$4,$S156-4,0)&amp;"")</f>
        <v>Hi-Temp Specialty Metals, Inc.</v>
      </c>
      <c r="E156" s="166" t="str">
        <f ca="1">IF(ISERROR($S156),"",OFFSET('Smelter Reference List'!$D$4,$S156-4,0)&amp;"")</f>
        <v>UNITED STATES</v>
      </c>
      <c r="F156" s="166" t="str">
        <f ca="1">IF(ISERROR($S156),"",OFFSET('Smelter Reference List'!$E$4,$S156-4,0))</f>
        <v>CID000731</v>
      </c>
      <c r="G156" s="166" t="str">
        <f ca="1">IF(C156=$U$4,"Enter smelter details", IF(ISERROR($S156),"",OFFSET('Smelter Reference List'!$F$4,$S156-4,0)))</f>
        <v>CFSI</v>
      </c>
      <c r="H156" s="290">
        <f ca="1">IF(ISERROR($S156),"",OFFSET('Smelter Reference List'!$G$4,$S156-4,0))</f>
        <v>0</v>
      </c>
      <c r="I156" s="291" t="str">
        <f ca="1">IF(ISERROR($S156),"",OFFSET('Smelter Reference List'!$H$4,$S156-4,0))</f>
        <v>Yaphank</v>
      </c>
      <c r="J156" s="291" t="str">
        <f ca="1">IF(ISERROR($S156),"",OFFSET('Smelter Reference List'!$I$4,$S156-4,0))</f>
        <v>New York</v>
      </c>
      <c r="K156" s="288"/>
      <c r="L156" s="288"/>
      <c r="M156" s="288"/>
      <c r="N156" s="288"/>
      <c r="O156" s="288"/>
      <c r="P156" s="288"/>
      <c r="Q156" s="289"/>
      <c r="R156" s="274"/>
      <c r="S156" s="275">
        <f>IF(OR(C156="",C156=T$4),NA(),MATCH($B156&amp;$C156,'Smelter Reference List'!$J:$J,0))</f>
        <v>251</v>
      </c>
      <c r="T156" s="276"/>
      <c r="U156" s="276"/>
      <c r="V156" s="276"/>
      <c r="W156" s="276"/>
    </row>
    <row r="157" spans="1:23" s="267" customFormat="1" ht="20.25">
      <c r="A157" s="265"/>
      <c r="B157" s="273" t="s">
        <v>2431</v>
      </c>
      <c r="C157" s="273" t="s">
        <v>4422</v>
      </c>
      <c r="D157" s="166" t="str">
        <f ca="1">IF(ISERROR($S157),"",OFFSET('Smelter Reference List'!$C$4,$S157-4,0)&amp;"")</f>
        <v>Jiangxi Dinghai Tantalum &amp; Niobium Co., Ltd.</v>
      </c>
      <c r="E157" s="166" t="str">
        <f ca="1">IF(ISERROR($S157),"",OFFSET('Smelter Reference List'!$D$4,$S157-4,0)&amp;"")</f>
        <v>CHINA</v>
      </c>
      <c r="F157" s="166" t="str">
        <f ca="1">IF(ISERROR($S157),"",OFFSET('Smelter Reference List'!$E$4,$S157-4,0))</f>
        <v>CID002512</v>
      </c>
      <c r="G157" s="166" t="str">
        <f ca="1">IF(C157=$U$4,"Enter smelter details", IF(ISERROR($S157),"",OFFSET('Smelter Reference List'!$F$4,$S157-4,0)))</f>
        <v>CFSI</v>
      </c>
      <c r="H157" s="290">
        <f ca="1">IF(ISERROR($S157),"",OFFSET('Smelter Reference List'!$G$4,$S157-4,0))</f>
        <v>0</v>
      </c>
      <c r="I157" s="291" t="str">
        <f ca="1">IF(ISERROR($S157),"",OFFSET('Smelter Reference List'!$H$4,$S157-4,0))</f>
        <v>Fengxin</v>
      </c>
      <c r="J157" s="291" t="str">
        <f ca="1">IF(ISERROR($S157),"",OFFSET('Smelter Reference List'!$I$4,$S157-4,0))</f>
        <v>Jiangxi</v>
      </c>
      <c r="K157" s="288"/>
      <c r="L157" s="288"/>
      <c r="M157" s="288"/>
      <c r="N157" s="288"/>
      <c r="O157" s="288"/>
      <c r="P157" s="288"/>
      <c r="Q157" s="289"/>
      <c r="R157" s="274"/>
      <c r="S157" s="275">
        <f>IF(OR(C157="",C157=T$4),NA(),MATCH($B157&amp;$C157,'Smelter Reference List'!$J:$J,0))</f>
        <v>252</v>
      </c>
      <c r="T157" s="276"/>
      <c r="U157" s="276"/>
      <c r="V157" s="276"/>
      <c r="W157" s="276"/>
    </row>
    <row r="158" spans="1:23" s="267" customFormat="1" ht="20.25">
      <c r="A158" s="265"/>
      <c r="B158" s="273" t="s">
        <v>2431</v>
      </c>
      <c r="C158" s="273" t="s">
        <v>4623</v>
      </c>
      <c r="D158" s="166" t="str">
        <f ca="1">IF(ISERROR($S158),"",OFFSET('Smelter Reference List'!$C$4,$S158-4,0)&amp;"")</f>
        <v>Jiangxi Tuohong New Raw Material</v>
      </c>
      <c r="E158" s="166" t="str">
        <f ca="1">IF(ISERROR($S158),"",OFFSET('Smelter Reference List'!$D$4,$S158-4,0)&amp;"")</f>
        <v>CHINA</v>
      </c>
      <c r="F158" s="166" t="str">
        <f ca="1">IF(ISERROR($S158),"",OFFSET('Smelter Reference List'!$E$4,$S158-4,0))</f>
        <v>CID002842</v>
      </c>
      <c r="G158" s="166" t="str">
        <f ca="1">IF(C158=$U$4,"Enter smelter details", IF(ISERROR($S158),"",OFFSET('Smelter Reference List'!$F$4,$S158-4,0)))</f>
        <v>CFSI</v>
      </c>
      <c r="H158" s="290">
        <f ca="1">IF(ISERROR($S158),"",OFFSET('Smelter Reference List'!$G$4,$S158-4,0))</f>
        <v>0</v>
      </c>
      <c r="I158" s="291" t="str">
        <f ca="1">IF(ISERROR($S158),"",OFFSET('Smelter Reference List'!$H$4,$S158-4,0))</f>
        <v>Yi Chun City</v>
      </c>
      <c r="J158" s="291" t="str">
        <f ca="1">IF(ISERROR($S158),"",OFFSET('Smelter Reference List'!$I$4,$S158-4,0))</f>
        <v>Jiangxi</v>
      </c>
      <c r="K158" s="288"/>
      <c r="L158" s="288"/>
      <c r="M158" s="288"/>
      <c r="N158" s="288"/>
      <c r="O158" s="288"/>
      <c r="P158" s="288"/>
      <c r="Q158" s="289"/>
      <c r="R158" s="274"/>
      <c r="S158" s="275">
        <f>IF(OR(C158="",C158=T$4),NA(),MATCH($B158&amp;$C158,'Smelter Reference List'!$J:$J,0))</f>
        <v>253</v>
      </c>
      <c r="T158" s="276"/>
      <c r="U158" s="276"/>
      <c r="V158" s="276"/>
      <c r="W158" s="276"/>
    </row>
    <row r="159" spans="1:23" s="267" customFormat="1" ht="20.25">
      <c r="A159" s="265"/>
      <c r="B159" s="273" t="s">
        <v>2431</v>
      </c>
      <c r="C159" s="273" t="s">
        <v>5</v>
      </c>
      <c r="D159" s="166" t="str">
        <f ca="1">IF(ISERROR($S159),"",OFFSET('Smelter Reference List'!$C$4,$S159-4,0)&amp;"")</f>
        <v>JiuJiang JinXin Nonferrous Metals Co., Ltd.</v>
      </c>
      <c r="E159" s="166" t="str">
        <f ca="1">IF(ISERROR($S159),"",OFFSET('Smelter Reference List'!$D$4,$S159-4,0)&amp;"")</f>
        <v>CHINA</v>
      </c>
      <c r="F159" s="166" t="str">
        <f ca="1">IF(ISERROR($S159),"",OFFSET('Smelter Reference List'!$E$4,$S159-4,0))</f>
        <v>CID000914</v>
      </c>
      <c r="G159" s="166" t="str">
        <f ca="1">IF(C159=$U$4,"Enter smelter details", IF(ISERROR($S159),"",OFFSET('Smelter Reference List'!$F$4,$S159-4,0)))</f>
        <v>CFSI</v>
      </c>
      <c r="H159" s="290">
        <f ca="1">IF(ISERROR($S159),"",OFFSET('Smelter Reference List'!$G$4,$S159-4,0))</f>
        <v>0</v>
      </c>
      <c r="I159" s="291" t="str">
        <f ca="1">IF(ISERROR($S159),"",OFFSET('Smelter Reference List'!$H$4,$S159-4,0))</f>
        <v>Jiujiang</v>
      </c>
      <c r="J159" s="291" t="str">
        <f ca="1">IF(ISERROR($S159),"",OFFSET('Smelter Reference List'!$I$4,$S159-4,0))</f>
        <v>Jiangxi</v>
      </c>
      <c r="K159" s="288"/>
      <c r="L159" s="288"/>
      <c r="M159" s="288"/>
      <c r="N159" s="288"/>
      <c r="O159" s="288"/>
      <c r="P159" s="288"/>
      <c r="Q159" s="289"/>
      <c r="R159" s="274"/>
      <c r="S159" s="275">
        <f>IF(OR(C159="",C159=T$4),NA(),MATCH($B159&amp;$C159,'Smelter Reference List'!$J:$J,0))</f>
        <v>254</v>
      </c>
      <c r="T159" s="276"/>
      <c r="U159" s="276"/>
      <c r="V159" s="276"/>
      <c r="W159" s="276"/>
    </row>
    <row r="160" spans="1:23" s="267" customFormat="1" ht="20.25">
      <c r="A160" s="265"/>
      <c r="B160" s="273" t="s">
        <v>2431</v>
      </c>
      <c r="C160" s="273" t="s">
        <v>78</v>
      </c>
      <c r="D160" s="166" t="str">
        <f ca="1">IF(ISERROR($S160),"",OFFSET('Smelter Reference List'!$C$4,$S160-4,0)&amp;"")</f>
        <v>Jiujiang Tanbre Co., Ltd.</v>
      </c>
      <c r="E160" s="166" t="str">
        <f ca="1">IF(ISERROR($S160),"",OFFSET('Smelter Reference List'!$D$4,$S160-4,0)&amp;"")</f>
        <v>CHINA</v>
      </c>
      <c r="F160" s="166" t="str">
        <f ca="1">IF(ISERROR($S160),"",OFFSET('Smelter Reference List'!$E$4,$S160-4,0))</f>
        <v>CID000917</v>
      </c>
      <c r="G160" s="166" t="str">
        <f ca="1">IF(C160=$U$4,"Enter smelter details", IF(ISERROR($S160),"",OFFSET('Smelter Reference List'!$F$4,$S160-4,0)))</f>
        <v>CFSI</v>
      </c>
      <c r="H160" s="290">
        <f ca="1">IF(ISERROR($S160),"",OFFSET('Smelter Reference List'!$G$4,$S160-4,0))</f>
        <v>0</v>
      </c>
      <c r="I160" s="291" t="str">
        <f ca="1">IF(ISERROR($S160),"",OFFSET('Smelter Reference List'!$H$4,$S160-4,0))</f>
        <v>Jiujiang</v>
      </c>
      <c r="J160" s="291" t="str">
        <f ca="1">IF(ISERROR($S160),"",OFFSET('Smelter Reference List'!$I$4,$S160-4,0))</f>
        <v>Jiangxi</v>
      </c>
      <c r="K160" s="288"/>
      <c r="L160" s="288"/>
      <c r="M160" s="288"/>
      <c r="N160" s="288"/>
      <c r="O160" s="288"/>
      <c r="P160" s="288"/>
      <c r="Q160" s="289"/>
      <c r="R160" s="274"/>
      <c r="S160" s="275">
        <f>IF(OR(C160="",C160=T$4),NA(),MATCH($B160&amp;$C160,'Smelter Reference List'!$J:$J,0))</f>
        <v>255</v>
      </c>
      <c r="T160" s="276"/>
      <c r="U160" s="276"/>
      <c r="V160" s="276"/>
      <c r="W160" s="276"/>
    </row>
    <row r="161" spans="1:23" s="267" customFormat="1" ht="20.25">
      <c r="A161" s="265"/>
      <c r="B161" s="273" t="s">
        <v>2431</v>
      </c>
      <c r="C161" s="273" t="s">
        <v>4419</v>
      </c>
      <c r="D161" s="166" t="str">
        <f ca="1">IF(ISERROR($S161),"",OFFSET('Smelter Reference List'!$C$4,$S161-4,0)&amp;"")</f>
        <v>Jiujiang Zhongao Tantalum &amp; Niobium Co., Ltd.</v>
      </c>
      <c r="E161" s="166" t="str">
        <f ca="1">IF(ISERROR($S161),"",OFFSET('Smelter Reference List'!$D$4,$S161-4,0)&amp;"")</f>
        <v>CHINA</v>
      </c>
      <c r="F161" s="166" t="str">
        <f ca="1">IF(ISERROR($S161),"",OFFSET('Smelter Reference List'!$E$4,$S161-4,0))</f>
        <v>CID002506</v>
      </c>
      <c r="G161" s="166" t="str">
        <f ca="1">IF(C161=$U$4,"Enter smelter details", IF(ISERROR($S161),"",OFFSET('Smelter Reference List'!$F$4,$S161-4,0)))</f>
        <v>CFSI</v>
      </c>
      <c r="H161" s="290">
        <f ca="1">IF(ISERROR($S161),"",OFFSET('Smelter Reference List'!$G$4,$S161-4,0))</f>
        <v>0</v>
      </c>
      <c r="I161" s="291" t="str">
        <f ca="1">IF(ISERROR($S161),"",OFFSET('Smelter Reference List'!$H$4,$S161-4,0))</f>
        <v>Jiujiang</v>
      </c>
      <c r="J161" s="291" t="str">
        <f ca="1">IF(ISERROR($S161),"",OFFSET('Smelter Reference List'!$I$4,$S161-4,0))</f>
        <v>Jiangxi</v>
      </c>
      <c r="K161" s="288"/>
      <c r="L161" s="288"/>
      <c r="M161" s="288"/>
      <c r="N161" s="288"/>
      <c r="O161" s="288"/>
      <c r="P161" s="288"/>
      <c r="Q161" s="289"/>
      <c r="R161" s="274"/>
      <c r="S161" s="275">
        <f>IF(OR(C161="",C161=T$4),NA(),MATCH($B161&amp;$C161,'Smelter Reference List'!$J:$J,0))</f>
        <v>256</v>
      </c>
      <c r="T161" s="276"/>
      <c r="U161" s="276"/>
      <c r="V161" s="276"/>
      <c r="W161" s="276"/>
    </row>
    <row r="162" spans="1:23" s="267" customFormat="1" ht="20.25">
      <c r="A162" s="265"/>
      <c r="B162" s="273" t="s">
        <v>2431</v>
      </c>
      <c r="C162" s="273" t="s">
        <v>2884</v>
      </c>
      <c r="D162" s="166" t="str">
        <f ca="1">IF(ISERROR($S162),"",OFFSET('Smelter Reference List'!$C$4,$S162-4,0)&amp;"")</f>
        <v>KEMET Blue Metals</v>
      </c>
      <c r="E162" s="166" t="str">
        <f ca="1">IF(ISERROR($S162),"",OFFSET('Smelter Reference List'!$D$4,$S162-4,0)&amp;"")</f>
        <v>MEXICO</v>
      </c>
      <c r="F162" s="166" t="str">
        <f ca="1">IF(ISERROR($S162),"",OFFSET('Smelter Reference List'!$E$4,$S162-4,0))</f>
        <v>CID002539</v>
      </c>
      <c r="G162" s="166" t="str">
        <f ca="1">IF(C162=$U$4,"Enter smelter details", IF(ISERROR($S162),"",OFFSET('Smelter Reference List'!$F$4,$S162-4,0)))</f>
        <v>CFSI</v>
      </c>
      <c r="H162" s="290">
        <f ca="1">IF(ISERROR($S162),"",OFFSET('Smelter Reference List'!$G$4,$S162-4,0))</f>
        <v>0</v>
      </c>
      <c r="I162" s="291" t="str">
        <f ca="1">IF(ISERROR($S162),"",OFFSET('Smelter Reference List'!$H$4,$S162-4,0))</f>
        <v>Matamoros</v>
      </c>
      <c r="J162" s="291" t="str">
        <f ca="1">IF(ISERROR($S162),"",OFFSET('Smelter Reference List'!$I$4,$S162-4,0))</f>
        <v>Tamaulipas</v>
      </c>
      <c r="K162" s="288"/>
      <c r="L162" s="288"/>
      <c r="M162" s="288"/>
      <c r="N162" s="288"/>
      <c r="O162" s="288"/>
      <c r="P162" s="288"/>
      <c r="Q162" s="289"/>
      <c r="R162" s="274"/>
      <c r="S162" s="275">
        <f>IF(OR(C162="",C162=T$4),NA(),MATCH($B162&amp;$C162,'Smelter Reference List'!$J:$J,0))</f>
        <v>257</v>
      </c>
      <c r="T162" s="276"/>
      <c r="U162" s="276"/>
      <c r="V162" s="276"/>
      <c r="W162" s="276"/>
    </row>
    <row r="163" spans="1:23" s="267" customFormat="1" ht="20.25">
      <c r="A163" s="265"/>
      <c r="B163" s="273" t="s">
        <v>2431</v>
      </c>
      <c r="C163" s="273" t="s">
        <v>2901</v>
      </c>
      <c r="D163" s="166" t="str">
        <f ca="1">IF(ISERROR($S163),"",OFFSET('Smelter Reference List'!$C$4,$S163-4,0)&amp;"")</f>
        <v>KEMET Blue Powder</v>
      </c>
      <c r="E163" s="166" t="str">
        <f ca="1">IF(ISERROR($S163),"",OFFSET('Smelter Reference List'!$D$4,$S163-4,0)&amp;"")</f>
        <v>UNITED STATES</v>
      </c>
      <c r="F163" s="166" t="str">
        <f ca="1">IF(ISERROR($S163),"",OFFSET('Smelter Reference List'!$E$4,$S163-4,0))</f>
        <v>CID002568</v>
      </c>
      <c r="G163" s="166" t="str">
        <f ca="1">IF(C163=$U$4,"Enter smelter details", IF(ISERROR($S163),"",OFFSET('Smelter Reference List'!$F$4,$S163-4,0)))</f>
        <v>CFSI</v>
      </c>
      <c r="H163" s="290">
        <f ca="1">IF(ISERROR($S163),"",OFFSET('Smelter Reference List'!$G$4,$S163-4,0))</f>
        <v>0</v>
      </c>
      <c r="I163" s="291" t="str">
        <f ca="1">IF(ISERROR($S163),"",OFFSET('Smelter Reference List'!$H$4,$S163-4,0))</f>
        <v>Mound House</v>
      </c>
      <c r="J163" s="291" t="str">
        <f ca="1">IF(ISERROR($S163),"",OFFSET('Smelter Reference List'!$I$4,$S163-4,0))</f>
        <v>Nevada</v>
      </c>
      <c r="K163" s="288"/>
      <c r="L163" s="288"/>
      <c r="M163" s="288"/>
      <c r="N163" s="288"/>
      <c r="O163" s="288"/>
      <c r="P163" s="288"/>
      <c r="Q163" s="289"/>
      <c r="R163" s="274"/>
      <c r="S163" s="275">
        <f>IF(OR(C163="",C163=T$4),NA(),MATCH($B163&amp;$C163,'Smelter Reference List'!$J:$J,0))</f>
        <v>258</v>
      </c>
      <c r="T163" s="276"/>
      <c r="U163" s="276"/>
      <c r="V163" s="276"/>
      <c r="W163" s="276"/>
    </row>
    <row r="164" spans="1:23" s="267" customFormat="1" ht="20.25">
      <c r="A164" s="265"/>
      <c r="B164" s="273" t="s">
        <v>2431</v>
      </c>
      <c r="C164" s="273" t="s">
        <v>4387</v>
      </c>
      <c r="D164" s="166" t="str">
        <f ca="1">IF(ISERROR($S164),"",OFFSET('Smelter Reference List'!$C$4,$S164-4,0)&amp;"")</f>
        <v>King-Tan Tantalum Industry Ltd.</v>
      </c>
      <c r="E164" s="166" t="str">
        <f ca="1">IF(ISERROR($S164),"",OFFSET('Smelter Reference List'!$D$4,$S164-4,0)&amp;"")</f>
        <v>CHINA</v>
      </c>
      <c r="F164" s="166" t="str">
        <f ca="1">IF(ISERROR($S164),"",OFFSET('Smelter Reference List'!$E$4,$S164-4,0))</f>
        <v>CID000973</v>
      </c>
      <c r="G164" s="166" t="str">
        <f ca="1">IF(C164=$U$4,"Enter smelter details", IF(ISERROR($S164),"",OFFSET('Smelter Reference List'!$F$4,$S164-4,0)))</f>
        <v>CFSI</v>
      </c>
      <c r="H164" s="290">
        <f ca="1">IF(ISERROR($S164),"",OFFSET('Smelter Reference List'!$G$4,$S164-4,0))</f>
        <v>0</v>
      </c>
      <c r="I164" s="291" t="str">
        <f ca="1">IF(ISERROR($S164),"",OFFSET('Smelter Reference List'!$H$4,$S164-4,0))</f>
        <v>Yifeng</v>
      </c>
      <c r="J164" s="291" t="str">
        <f ca="1">IF(ISERROR($S164),"",OFFSET('Smelter Reference List'!$I$4,$S164-4,0))</f>
        <v>Jiangxi</v>
      </c>
      <c r="K164" s="288"/>
      <c r="L164" s="288"/>
      <c r="M164" s="288"/>
      <c r="N164" s="288"/>
      <c r="O164" s="288"/>
      <c r="P164" s="288"/>
      <c r="Q164" s="289"/>
      <c r="R164" s="274"/>
      <c r="S164" s="275">
        <f>IF(OR(C164="",C164=T$4),NA(),MATCH($B164&amp;$C164,'Smelter Reference List'!$J:$J,0))</f>
        <v>259</v>
      </c>
      <c r="T164" s="276"/>
      <c r="U164" s="276"/>
      <c r="V164" s="276"/>
      <c r="W164" s="276"/>
    </row>
    <row r="165" spans="1:23" s="267" customFormat="1" ht="20.25">
      <c r="A165" s="265"/>
      <c r="B165" s="273" t="s">
        <v>2431</v>
      </c>
      <c r="C165" s="273" t="s">
        <v>79</v>
      </c>
      <c r="D165" s="166" t="str">
        <f ca="1">IF(ISERROR($S165),"",OFFSET('Smelter Reference List'!$C$4,$S165-4,0)&amp;"")</f>
        <v>LSM Brasil S.A.</v>
      </c>
      <c r="E165" s="166" t="str">
        <f ca="1">IF(ISERROR($S165),"",OFFSET('Smelter Reference List'!$D$4,$S165-4,0)&amp;"")</f>
        <v>BRAZIL</v>
      </c>
      <c r="F165" s="166" t="str">
        <f ca="1">IF(ISERROR($S165),"",OFFSET('Smelter Reference List'!$E$4,$S165-4,0))</f>
        <v>CID001076</v>
      </c>
      <c r="G165" s="166" t="str">
        <f ca="1">IF(C165=$U$4,"Enter smelter details", IF(ISERROR($S165),"",OFFSET('Smelter Reference List'!$F$4,$S165-4,0)))</f>
        <v>CFSI</v>
      </c>
      <c r="H165" s="290">
        <f ca="1">IF(ISERROR($S165),"",OFFSET('Smelter Reference List'!$G$4,$S165-4,0))</f>
        <v>0</v>
      </c>
      <c r="I165" s="291" t="str">
        <f ca="1">IF(ISERROR($S165),"",OFFSET('Smelter Reference List'!$H$4,$S165-4,0))</f>
        <v>São João del Rei</v>
      </c>
      <c r="J165" s="291" t="str">
        <f ca="1">IF(ISERROR($S165),"",OFFSET('Smelter Reference List'!$I$4,$S165-4,0))</f>
        <v>Minas Gerais</v>
      </c>
      <c r="K165" s="288"/>
      <c r="L165" s="288"/>
      <c r="M165" s="288"/>
      <c r="N165" s="288"/>
      <c r="O165" s="288"/>
      <c r="P165" s="288"/>
      <c r="Q165" s="289"/>
      <c r="R165" s="274"/>
      <c r="S165" s="275">
        <f>IF(OR(C165="",C165=T$4),NA(),MATCH($B165&amp;$C165,'Smelter Reference List'!$J:$J,0))</f>
        <v>260</v>
      </c>
      <c r="T165" s="276"/>
      <c r="U165" s="276"/>
      <c r="V165" s="276"/>
      <c r="W165" s="276"/>
    </row>
    <row r="166" spans="1:23" s="267" customFormat="1" ht="20.25">
      <c r="A166" s="265"/>
      <c r="B166" s="273" t="s">
        <v>2431</v>
      </c>
      <c r="C166" s="273" t="s">
        <v>4394</v>
      </c>
      <c r="D166" s="166" t="str">
        <f ca="1">IF(ISERROR($S166),"",OFFSET('Smelter Reference List'!$C$4,$S166-4,0)&amp;"")</f>
        <v>Metallurgical Products India Pvt., Ltd.</v>
      </c>
      <c r="E166" s="166" t="str">
        <f ca="1">IF(ISERROR($S166),"",OFFSET('Smelter Reference List'!$D$4,$S166-4,0)&amp;"")</f>
        <v>INDIA</v>
      </c>
      <c r="F166" s="166" t="str">
        <f ca="1">IF(ISERROR($S166),"",OFFSET('Smelter Reference List'!$E$4,$S166-4,0))</f>
        <v>CID001163</v>
      </c>
      <c r="G166" s="166" t="str">
        <f ca="1">IF(C166=$U$4,"Enter smelter details", IF(ISERROR($S166),"",OFFSET('Smelter Reference List'!$F$4,$S166-4,0)))</f>
        <v>CFSI</v>
      </c>
      <c r="H166" s="290">
        <f ca="1">IF(ISERROR($S166),"",OFFSET('Smelter Reference List'!$G$4,$S166-4,0))</f>
        <v>0</v>
      </c>
      <c r="I166" s="291" t="str">
        <f ca="1">IF(ISERROR($S166),"",OFFSET('Smelter Reference List'!$H$4,$S166-4,0))</f>
        <v>District Raigad</v>
      </c>
      <c r="J166" s="291" t="str">
        <f ca="1">IF(ISERROR($S166),"",OFFSET('Smelter Reference List'!$I$4,$S166-4,0))</f>
        <v>Maharashtra</v>
      </c>
      <c r="K166" s="288"/>
      <c r="L166" s="288"/>
      <c r="M166" s="288"/>
      <c r="N166" s="288"/>
      <c r="O166" s="288"/>
      <c r="P166" s="288"/>
      <c r="Q166" s="289"/>
      <c r="R166" s="274"/>
      <c r="S166" s="275">
        <f>IF(OR(C166="",C166=T$4),NA(),MATCH($B166&amp;$C166,'Smelter Reference List'!$J:$J,0))</f>
        <v>262</v>
      </c>
      <c r="T166" s="276"/>
      <c r="U166" s="276"/>
      <c r="V166" s="276"/>
      <c r="W166" s="276"/>
    </row>
    <row r="167" spans="1:23" s="267" customFormat="1" ht="20.25">
      <c r="A167" s="265"/>
      <c r="B167" s="273" t="s">
        <v>2431</v>
      </c>
      <c r="C167" s="273" t="s">
        <v>2057</v>
      </c>
      <c r="D167" s="166" t="str">
        <f ca="1">IF(ISERROR($S167),"",OFFSET('Smelter Reference List'!$C$4,$S167-4,0)&amp;"")</f>
        <v>Mineração Taboca S.A.</v>
      </c>
      <c r="E167" s="166" t="str">
        <f ca="1">IF(ISERROR($S167),"",OFFSET('Smelter Reference List'!$D$4,$S167-4,0)&amp;"")</f>
        <v>BRAZIL</v>
      </c>
      <c r="F167" s="166" t="str">
        <f ca="1">IF(ISERROR($S167),"",OFFSET('Smelter Reference List'!$E$4,$S167-4,0))</f>
        <v>CID001175</v>
      </c>
      <c r="G167" s="166" t="str">
        <f ca="1">IF(C167=$U$4,"Enter smelter details", IF(ISERROR($S167),"",OFFSET('Smelter Reference List'!$F$4,$S167-4,0)))</f>
        <v>CFSI</v>
      </c>
      <c r="H167" s="290">
        <f ca="1">IF(ISERROR($S167),"",OFFSET('Smelter Reference List'!$G$4,$S167-4,0))</f>
        <v>0</v>
      </c>
      <c r="I167" s="291" t="str">
        <f ca="1">IF(ISERROR($S167),"",OFFSET('Smelter Reference List'!$H$4,$S167-4,0))</f>
        <v>Presidente Figueiredo</v>
      </c>
      <c r="J167" s="291" t="str">
        <f ca="1">IF(ISERROR($S167),"",OFFSET('Smelter Reference List'!$I$4,$S167-4,0))</f>
        <v>Amazonas</v>
      </c>
      <c r="K167" s="288"/>
      <c r="L167" s="288"/>
      <c r="M167" s="288"/>
      <c r="N167" s="288"/>
      <c r="O167" s="288"/>
      <c r="P167" s="288"/>
      <c r="Q167" s="289"/>
      <c r="R167" s="274"/>
      <c r="S167" s="275">
        <f>IF(OR(C167="",C167=T$4),NA(),MATCH($B167&amp;$C167,'Smelter Reference List'!$J:$J,0))</f>
        <v>263</v>
      </c>
      <c r="T167" s="276"/>
      <c r="U167" s="276"/>
      <c r="V167" s="276"/>
      <c r="W167" s="276"/>
    </row>
    <row r="168" spans="1:23" s="267" customFormat="1" ht="20.25">
      <c r="A168" s="265"/>
      <c r="B168" s="273" t="s">
        <v>2431</v>
      </c>
      <c r="C168" s="273" t="s">
        <v>2414</v>
      </c>
      <c r="D168" s="166" t="str">
        <f ca="1">IF(ISERROR($S168),"",OFFSET('Smelter Reference List'!$C$4,$S168-4,0)&amp;"")</f>
        <v>Mitsui Mining &amp; Smelting</v>
      </c>
      <c r="E168" s="166" t="str">
        <f ca="1">IF(ISERROR($S168),"",OFFSET('Smelter Reference List'!$D$4,$S168-4,0)&amp;"")</f>
        <v>JAPAN</v>
      </c>
      <c r="F168" s="166" t="str">
        <f ca="1">IF(ISERROR($S168),"",OFFSET('Smelter Reference List'!$E$4,$S168-4,0))</f>
        <v>CID001192</v>
      </c>
      <c r="G168" s="166" t="str">
        <f ca="1">IF(C168=$U$4,"Enter smelter details", IF(ISERROR($S168),"",OFFSET('Smelter Reference List'!$F$4,$S168-4,0)))</f>
        <v>CFSI</v>
      </c>
      <c r="H168" s="290">
        <f ca="1">IF(ISERROR($S168),"",OFFSET('Smelter Reference List'!$G$4,$S168-4,0))</f>
        <v>0</v>
      </c>
      <c r="I168" s="291" t="str">
        <f ca="1">IF(ISERROR($S168),"",OFFSET('Smelter Reference List'!$H$4,$S168-4,0))</f>
        <v>Omuta</v>
      </c>
      <c r="J168" s="291" t="str">
        <f ca="1">IF(ISERROR($S168),"",OFFSET('Smelter Reference List'!$I$4,$S168-4,0))</f>
        <v>Fukuoka</v>
      </c>
      <c r="K168" s="288"/>
      <c r="L168" s="288"/>
      <c r="M168" s="288"/>
      <c r="N168" s="288"/>
      <c r="O168" s="288"/>
      <c r="P168" s="288"/>
      <c r="Q168" s="289"/>
      <c r="R168" s="274"/>
      <c r="S168" s="275">
        <f>IF(OR(C168="",C168=T$4),NA(),MATCH($B168&amp;$C168,'Smelter Reference List'!$J:$J,0))</f>
        <v>264</v>
      </c>
      <c r="T168" s="276"/>
      <c r="U168" s="276"/>
      <c r="V168" s="276"/>
      <c r="W168" s="276"/>
    </row>
    <row r="169" spans="1:23" s="267" customFormat="1" ht="20.25">
      <c r="A169" s="265"/>
      <c r="B169" s="273" t="s">
        <v>2431</v>
      </c>
      <c r="C169" s="273" t="s">
        <v>80</v>
      </c>
      <c r="D169" s="166" t="str">
        <f ca="1">IF(ISERROR($S169),"",OFFSET('Smelter Reference List'!$C$4,$S169-4,0)&amp;"")</f>
        <v>Molycorp Silmet A.S.</v>
      </c>
      <c r="E169" s="166" t="str">
        <f ca="1">IF(ISERROR($S169),"",OFFSET('Smelter Reference List'!$D$4,$S169-4,0)&amp;"")</f>
        <v>ESTONIA</v>
      </c>
      <c r="F169" s="166" t="str">
        <f ca="1">IF(ISERROR($S169),"",OFFSET('Smelter Reference List'!$E$4,$S169-4,0))</f>
        <v>CID001200</v>
      </c>
      <c r="G169" s="166" t="str">
        <f ca="1">IF(C169=$U$4,"Enter smelter details", IF(ISERROR($S169),"",OFFSET('Smelter Reference List'!$F$4,$S169-4,0)))</f>
        <v>CFSI</v>
      </c>
      <c r="H169" s="290">
        <f ca="1">IF(ISERROR($S169),"",OFFSET('Smelter Reference List'!$G$4,$S169-4,0))</f>
        <v>0</v>
      </c>
      <c r="I169" s="291" t="str">
        <f ca="1">IF(ISERROR($S169),"",OFFSET('Smelter Reference List'!$H$4,$S169-4,0))</f>
        <v>Sillamäe</v>
      </c>
      <c r="J169" s="291" t="str">
        <f ca="1">IF(ISERROR($S169),"",OFFSET('Smelter Reference List'!$I$4,$S169-4,0))</f>
        <v>Ida-Virumaa</v>
      </c>
      <c r="K169" s="288"/>
      <c r="L169" s="288"/>
      <c r="M169" s="288"/>
      <c r="N169" s="288"/>
      <c r="O169" s="288"/>
      <c r="P169" s="288"/>
      <c r="Q169" s="289"/>
      <c r="R169" s="274"/>
      <c r="S169" s="275">
        <f>IF(OR(C169="",C169=T$4),NA(),MATCH($B169&amp;$C169,'Smelter Reference List'!$J:$J,0))</f>
        <v>265</v>
      </c>
      <c r="T169" s="276"/>
      <c r="U169" s="276"/>
      <c r="V169" s="276"/>
      <c r="W169" s="276"/>
    </row>
    <row r="170" spans="1:23" s="267" customFormat="1" ht="20.25">
      <c r="A170" s="265"/>
      <c r="B170" s="273" t="s">
        <v>2431</v>
      </c>
      <c r="C170" s="273" t="s">
        <v>2053</v>
      </c>
      <c r="D170" s="166" t="str">
        <f ca="1">IF(ISERROR($S170),"",OFFSET('Smelter Reference List'!$C$4,$S170-4,0)&amp;"")</f>
        <v>Ningxia Orient Tantalum Industry Co., Ltd.</v>
      </c>
      <c r="E170" s="166" t="str">
        <f ca="1">IF(ISERROR($S170),"",OFFSET('Smelter Reference List'!$D$4,$S170-4,0)&amp;"")</f>
        <v>CHINA</v>
      </c>
      <c r="F170" s="166" t="str">
        <f ca="1">IF(ISERROR($S170),"",OFFSET('Smelter Reference List'!$E$4,$S170-4,0))</f>
        <v>CID001277</v>
      </c>
      <c r="G170" s="166" t="str">
        <f ca="1">IF(C170=$U$4,"Enter smelter details", IF(ISERROR($S170),"",OFFSET('Smelter Reference List'!$F$4,$S170-4,0)))</f>
        <v>CFSI</v>
      </c>
      <c r="H170" s="290">
        <f ca="1">IF(ISERROR($S170),"",OFFSET('Smelter Reference List'!$G$4,$S170-4,0))</f>
        <v>0</v>
      </c>
      <c r="I170" s="291" t="str">
        <f ca="1">IF(ISERROR($S170),"",OFFSET('Smelter Reference List'!$H$4,$S170-4,0))</f>
        <v>Shizuishan City</v>
      </c>
      <c r="J170" s="291" t="str">
        <f ca="1">IF(ISERROR($S170),"",OFFSET('Smelter Reference List'!$I$4,$S170-4,0))</f>
        <v>Ningxia</v>
      </c>
      <c r="K170" s="288"/>
      <c r="L170" s="288"/>
      <c r="M170" s="288"/>
      <c r="N170" s="288"/>
      <c r="O170" s="288"/>
      <c r="P170" s="288"/>
      <c r="Q170" s="289"/>
      <c r="R170" s="274"/>
      <c r="S170" s="275">
        <f>IF(OR(C170="",C170=T$4),NA(),MATCH($B170&amp;$C170,'Smelter Reference List'!$J:$J,0))</f>
        <v>266</v>
      </c>
      <c r="T170" s="276"/>
      <c r="U170" s="276"/>
      <c r="V170" s="276"/>
      <c r="W170" s="276"/>
    </row>
    <row r="171" spans="1:23" s="267" customFormat="1" ht="20.25">
      <c r="A171" s="265"/>
      <c r="B171" s="273" t="s">
        <v>2431</v>
      </c>
      <c r="C171" s="273" t="s">
        <v>2886</v>
      </c>
      <c r="D171" s="166" t="str">
        <f ca="1">IF(ISERROR($S171),"",OFFSET('Smelter Reference List'!$C$4,$S171-4,0)&amp;"")</f>
        <v>Plansee SE Liezen</v>
      </c>
      <c r="E171" s="166" t="str">
        <f ca="1">IF(ISERROR($S171),"",OFFSET('Smelter Reference List'!$D$4,$S171-4,0)&amp;"")</f>
        <v>AUSTRIA</v>
      </c>
      <c r="F171" s="166" t="str">
        <f ca="1">IF(ISERROR($S171),"",OFFSET('Smelter Reference List'!$E$4,$S171-4,0))</f>
        <v>CID002540</v>
      </c>
      <c r="G171" s="166" t="str">
        <f ca="1">IF(C171=$U$4,"Enter smelter details", IF(ISERROR($S171),"",OFFSET('Smelter Reference List'!$F$4,$S171-4,0)))</f>
        <v>CFSI</v>
      </c>
      <c r="H171" s="290">
        <f ca="1">IF(ISERROR($S171),"",OFFSET('Smelter Reference List'!$G$4,$S171-4,0))</f>
        <v>0</v>
      </c>
      <c r="I171" s="291" t="str">
        <f ca="1">IF(ISERROR($S171),"",OFFSET('Smelter Reference List'!$H$4,$S171-4,0))</f>
        <v>Liezen</v>
      </c>
      <c r="J171" s="291" t="str">
        <f ca="1">IF(ISERROR($S171),"",OFFSET('Smelter Reference List'!$I$4,$S171-4,0))</f>
        <v>Styria</v>
      </c>
      <c r="K171" s="288"/>
      <c r="L171" s="288"/>
      <c r="M171" s="288"/>
      <c r="N171" s="288"/>
      <c r="O171" s="288"/>
      <c r="P171" s="288"/>
      <c r="Q171" s="289"/>
      <c r="R171" s="274"/>
      <c r="S171" s="275">
        <f>IF(OR(C171="",C171=T$4),NA(),MATCH($B171&amp;$C171,'Smelter Reference List'!$J:$J,0))</f>
        <v>267</v>
      </c>
      <c r="T171" s="276"/>
      <c r="U171" s="276"/>
      <c r="V171" s="276"/>
      <c r="W171" s="276"/>
    </row>
    <row r="172" spans="1:23" s="267" customFormat="1" ht="20.25">
      <c r="A172" s="265"/>
      <c r="B172" s="273" t="s">
        <v>2431</v>
      </c>
      <c r="C172" s="273" t="s">
        <v>2888</v>
      </c>
      <c r="D172" s="166" t="str">
        <f ca="1">IF(ISERROR($S172),"",OFFSET('Smelter Reference List'!$C$4,$S172-4,0)&amp;"")</f>
        <v>Plansee SE Reutte</v>
      </c>
      <c r="E172" s="166" t="str">
        <f ca="1">IF(ISERROR($S172),"",OFFSET('Smelter Reference List'!$D$4,$S172-4,0)&amp;"")</f>
        <v>AUSTRIA</v>
      </c>
      <c r="F172" s="166" t="str">
        <f ca="1">IF(ISERROR($S172),"",OFFSET('Smelter Reference List'!$E$4,$S172-4,0))</f>
        <v>CID002556</v>
      </c>
      <c r="G172" s="166" t="str">
        <f ca="1">IF(C172=$U$4,"Enter smelter details", IF(ISERROR($S172),"",OFFSET('Smelter Reference List'!$F$4,$S172-4,0)))</f>
        <v>CFSI</v>
      </c>
      <c r="H172" s="290">
        <f ca="1">IF(ISERROR($S172),"",OFFSET('Smelter Reference List'!$G$4,$S172-4,0))</f>
        <v>0</v>
      </c>
      <c r="I172" s="291" t="str">
        <f ca="1">IF(ISERROR($S172),"",OFFSET('Smelter Reference List'!$H$4,$S172-4,0))</f>
        <v>Reutte</v>
      </c>
      <c r="J172" s="291" t="str">
        <f ca="1">IF(ISERROR($S172),"",OFFSET('Smelter Reference List'!$I$4,$S172-4,0))</f>
        <v>Tyrol</v>
      </c>
      <c r="K172" s="288"/>
      <c r="L172" s="288"/>
      <c r="M172" s="288"/>
      <c r="N172" s="288"/>
      <c r="O172" s="288"/>
      <c r="P172" s="288"/>
      <c r="Q172" s="289"/>
      <c r="R172" s="274"/>
      <c r="S172" s="275">
        <f>IF(OR(C172="",C172=T$4),NA(),MATCH($B172&amp;$C172,'Smelter Reference List'!$J:$J,0))</f>
        <v>268</v>
      </c>
      <c r="T172" s="276"/>
      <c r="U172" s="276"/>
      <c r="V172" s="276"/>
      <c r="W172" s="276"/>
    </row>
    <row r="173" spans="1:23" s="267" customFormat="1" ht="20.25">
      <c r="A173" s="265"/>
      <c r="B173" s="273" t="s">
        <v>2431</v>
      </c>
      <c r="C173" s="273" t="s">
        <v>1567</v>
      </c>
      <c r="D173" s="166" t="str">
        <f ca="1">IF(ISERROR($S173),"",OFFSET('Smelter Reference List'!$C$4,$S173-4,0)&amp;"")</f>
        <v>QuantumClean</v>
      </c>
      <c r="E173" s="166" t="str">
        <f ca="1">IF(ISERROR($S173),"",OFFSET('Smelter Reference List'!$D$4,$S173-4,0)&amp;"")</f>
        <v>UNITED STATES</v>
      </c>
      <c r="F173" s="166" t="str">
        <f ca="1">IF(ISERROR($S173),"",OFFSET('Smelter Reference List'!$E$4,$S173-4,0))</f>
        <v>CID001508</v>
      </c>
      <c r="G173" s="166" t="str">
        <f ca="1">IF(C173=$U$4,"Enter smelter details", IF(ISERROR($S173),"",OFFSET('Smelter Reference List'!$F$4,$S173-4,0)))</f>
        <v>CFSI</v>
      </c>
      <c r="H173" s="290">
        <f ca="1">IF(ISERROR($S173),"",OFFSET('Smelter Reference List'!$G$4,$S173-4,0))</f>
        <v>0</v>
      </c>
      <c r="I173" s="291" t="str">
        <f ca="1">IF(ISERROR($S173),"",OFFSET('Smelter Reference List'!$H$4,$S173-4,0))</f>
        <v>Fremont</v>
      </c>
      <c r="J173" s="291" t="str">
        <f ca="1">IF(ISERROR($S173),"",OFFSET('Smelter Reference List'!$I$4,$S173-4,0))</f>
        <v>California</v>
      </c>
      <c r="K173" s="288"/>
      <c r="L173" s="288"/>
      <c r="M173" s="288"/>
      <c r="N173" s="288"/>
      <c r="O173" s="288"/>
      <c r="P173" s="288"/>
      <c r="Q173" s="289"/>
      <c r="R173" s="274"/>
      <c r="S173" s="275">
        <f>IF(OR(C173="",C173=T$4),NA(),MATCH($B173&amp;$C173,'Smelter Reference List'!$J:$J,0))</f>
        <v>269</v>
      </c>
      <c r="T173" s="276"/>
      <c r="U173" s="276"/>
      <c r="V173" s="276"/>
      <c r="W173" s="276"/>
    </row>
    <row r="174" spans="1:23" s="267" customFormat="1" ht="20.25">
      <c r="A174" s="265"/>
      <c r="B174" s="273" t="s">
        <v>2431</v>
      </c>
      <c r="C174" s="273" t="s">
        <v>4531</v>
      </c>
      <c r="D174" s="166" t="str">
        <f ca="1">IF(ISERROR($S174),"",OFFSET('Smelter Reference List'!$C$4,$S174-4,0)&amp;"")</f>
        <v>Resind Indústria e Comércio Ltda.</v>
      </c>
      <c r="E174" s="166" t="str">
        <f ca="1">IF(ISERROR($S174),"",OFFSET('Smelter Reference List'!$D$4,$S174-4,0)&amp;"")</f>
        <v>BRAZIL</v>
      </c>
      <c r="F174" s="166" t="str">
        <f ca="1">IF(ISERROR($S174),"",OFFSET('Smelter Reference List'!$E$4,$S174-4,0))</f>
        <v>CID002707</v>
      </c>
      <c r="G174" s="166" t="str">
        <f ca="1">IF(C174=$U$4,"Enter smelter details", IF(ISERROR($S174),"",OFFSET('Smelter Reference List'!$F$4,$S174-4,0)))</f>
        <v>CFSI</v>
      </c>
      <c r="H174" s="290">
        <f ca="1">IF(ISERROR($S174),"",OFFSET('Smelter Reference List'!$G$4,$S174-4,0))</f>
        <v>0</v>
      </c>
      <c r="I174" s="291" t="str">
        <f ca="1">IF(ISERROR($S174),"",OFFSET('Smelter Reference List'!$H$4,$S174-4,0))</f>
        <v>São João del Rei</v>
      </c>
      <c r="J174" s="291" t="str">
        <f ca="1">IF(ISERROR($S174),"",OFFSET('Smelter Reference List'!$I$4,$S174-4,0))</f>
        <v>Minas gerais</v>
      </c>
      <c r="K174" s="288"/>
      <c r="L174" s="288"/>
      <c r="M174" s="288"/>
      <c r="N174" s="288"/>
      <c r="O174" s="288"/>
      <c r="P174" s="288"/>
      <c r="Q174" s="289"/>
      <c r="R174" s="274"/>
      <c r="S174" s="275">
        <f>IF(OR(C174="",C174=T$4),NA(),MATCH($B174&amp;$C174,'Smelter Reference List'!$J:$J,0))</f>
        <v>270</v>
      </c>
      <c r="T174" s="276"/>
      <c r="U174" s="276"/>
      <c r="V174" s="276"/>
      <c r="W174" s="276"/>
    </row>
    <row r="175" spans="1:23" s="267" customFormat="1" ht="20.25">
      <c r="A175" s="265"/>
      <c r="B175" s="273" t="s">
        <v>2431</v>
      </c>
      <c r="C175" s="273" t="s">
        <v>4402</v>
      </c>
      <c r="D175" s="166" t="str">
        <f ca="1">IF(ISERROR($S175),"",OFFSET('Smelter Reference List'!$C$4,$S175-4,0)&amp;"")</f>
        <v>RFH Tantalum Smeltry Co., Ltd.</v>
      </c>
      <c r="E175" s="166" t="str">
        <f ca="1">IF(ISERROR($S175),"",OFFSET('Smelter Reference List'!$D$4,$S175-4,0)&amp;"")</f>
        <v>CHINA</v>
      </c>
      <c r="F175" s="166" t="str">
        <f ca="1">IF(ISERROR($S175),"",OFFSET('Smelter Reference List'!$E$4,$S175-4,0))</f>
        <v>CID001522</v>
      </c>
      <c r="G175" s="166" t="str">
        <f ca="1">IF(C175=$U$4,"Enter smelter details", IF(ISERROR($S175),"",OFFSET('Smelter Reference List'!$F$4,$S175-4,0)))</f>
        <v>CFSI</v>
      </c>
      <c r="H175" s="290">
        <f ca="1">IF(ISERROR($S175),"",OFFSET('Smelter Reference List'!$G$4,$S175-4,0))</f>
        <v>0</v>
      </c>
      <c r="I175" s="291" t="str">
        <f ca="1">IF(ISERROR($S175),"",OFFSET('Smelter Reference List'!$H$4,$S175-4,0))</f>
        <v>Zhuzhou</v>
      </c>
      <c r="J175" s="291" t="str">
        <f ca="1">IF(ISERROR($S175),"",OFFSET('Smelter Reference List'!$I$4,$S175-4,0))</f>
        <v>Hunan</v>
      </c>
      <c r="K175" s="288"/>
      <c r="L175" s="288"/>
      <c r="M175" s="288"/>
      <c r="N175" s="288"/>
      <c r="O175" s="288"/>
      <c r="P175" s="288"/>
      <c r="Q175" s="289"/>
      <c r="R175" s="274"/>
      <c r="S175" s="275">
        <f>IF(OR(C175="",C175=T$4),NA(),MATCH($B175&amp;$C175,'Smelter Reference List'!$J:$J,0))</f>
        <v>273</v>
      </c>
      <c r="T175" s="276"/>
      <c r="U175" s="276"/>
      <c r="V175" s="276"/>
      <c r="W175" s="276"/>
    </row>
    <row r="176" spans="1:23" s="267" customFormat="1" ht="20.25">
      <c r="A176" s="265"/>
      <c r="B176" s="273" t="s">
        <v>2431</v>
      </c>
      <c r="C176" s="273" t="s">
        <v>2786</v>
      </c>
      <c r="D176" s="166" t="str">
        <f ca="1">IF(ISERROR($S176),"",OFFSET('Smelter Reference List'!$C$4,$S176-4,0)&amp;"")</f>
        <v>Solikamsk Magnesium Works OAO</v>
      </c>
      <c r="E176" s="166" t="str">
        <f ca="1">IF(ISERROR($S176),"",OFFSET('Smelter Reference List'!$D$4,$S176-4,0)&amp;"")</f>
        <v>RUSSIAN FEDERATION</v>
      </c>
      <c r="F176" s="166" t="str">
        <f ca="1">IF(ISERROR($S176),"",OFFSET('Smelter Reference List'!$E$4,$S176-4,0))</f>
        <v>CID001769</v>
      </c>
      <c r="G176" s="166" t="str">
        <f ca="1">IF(C176=$U$4,"Enter smelter details", IF(ISERROR($S176),"",OFFSET('Smelter Reference List'!$F$4,$S176-4,0)))</f>
        <v>CFSI</v>
      </c>
      <c r="H176" s="290">
        <f ca="1">IF(ISERROR($S176),"",OFFSET('Smelter Reference List'!$G$4,$S176-4,0))</f>
        <v>0</v>
      </c>
      <c r="I176" s="291" t="str">
        <f ca="1">IF(ISERROR($S176),"",OFFSET('Smelter Reference List'!$H$4,$S176-4,0))</f>
        <v>Solikamsk</v>
      </c>
      <c r="J176" s="291" t="str">
        <f ca="1">IF(ISERROR($S176),"",OFFSET('Smelter Reference List'!$I$4,$S176-4,0))</f>
        <v>Perm Krai</v>
      </c>
      <c r="K176" s="288"/>
      <c r="L176" s="288"/>
      <c r="M176" s="288"/>
      <c r="N176" s="288"/>
      <c r="O176" s="288"/>
      <c r="P176" s="288"/>
      <c r="Q176" s="289"/>
      <c r="R176" s="274"/>
      <c r="S176" s="275">
        <f>IF(OR(C176="",C176=T$4),NA(),MATCH($B176&amp;$C176,'Smelter Reference List'!$J:$J,0))</f>
        <v>275</v>
      </c>
      <c r="T176" s="276"/>
      <c r="U176" s="276"/>
      <c r="V176" s="276"/>
      <c r="W176" s="276"/>
    </row>
    <row r="177" spans="1:23" s="267" customFormat="1" ht="20.25">
      <c r="A177" s="265"/>
      <c r="B177" s="273" t="s">
        <v>2431</v>
      </c>
      <c r="C177" s="273" t="s">
        <v>1568</v>
      </c>
      <c r="D177" s="166" t="str">
        <f ca="1">IF(ISERROR($S177),"",OFFSET('Smelter Reference List'!$C$4,$S177-4,0)&amp;"")</f>
        <v>Taki Chemicals</v>
      </c>
      <c r="E177" s="166" t="str">
        <f ca="1">IF(ISERROR($S177),"",OFFSET('Smelter Reference List'!$D$4,$S177-4,0)&amp;"")</f>
        <v>JAPAN</v>
      </c>
      <c r="F177" s="166" t="str">
        <f ca="1">IF(ISERROR($S177),"",OFFSET('Smelter Reference List'!$E$4,$S177-4,0))</f>
        <v>CID001869</v>
      </c>
      <c r="G177" s="166" t="str">
        <f ca="1">IF(C177=$U$4,"Enter smelter details", IF(ISERROR($S177),"",OFFSET('Smelter Reference List'!$F$4,$S177-4,0)))</f>
        <v>CFSI</v>
      </c>
      <c r="H177" s="290">
        <f ca="1">IF(ISERROR($S177),"",OFFSET('Smelter Reference List'!$G$4,$S177-4,0))</f>
        <v>0</v>
      </c>
      <c r="I177" s="291" t="str">
        <f ca="1">IF(ISERROR($S177),"",OFFSET('Smelter Reference List'!$H$4,$S177-4,0))</f>
        <v>Harima</v>
      </c>
      <c r="J177" s="291" t="str">
        <f ca="1">IF(ISERROR($S177),"",OFFSET('Smelter Reference List'!$I$4,$S177-4,0))</f>
        <v>Hyogo</v>
      </c>
      <c r="K177" s="288"/>
      <c r="L177" s="288"/>
      <c r="M177" s="288"/>
      <c r="N177" s="288"/>
      <c r="O177" s="288"/>
      <c r="P177" s="288"/>
      <c r="Q177" s="289"/>
      <c r="R177" s="274"/>
      <c r="S177" s="275">
        <f>IF(OR(C177="",C177=T$4),NA(),MATCH($B177&amp;$C177,'Smelter Reference List'!$J:$J,0))</f>
        <v>277</v>
      </c>
      <c r="T177" s="276"/>
      <c r="U177" s="276"/>
      <c r="V177" s="276"/>
      <c r="W177" s="276"/>
    </row>
    <row r="178" spans="1:23" s="267" customFormat="1" ht="20.25">
      <c r="A178" s="265"/>
      <c r="B178" s="273" t="s">
        <v>2431</v>
      </c>
      <c r="C178" s="273" t="s">
        <v>3600</v>
      </c>
      <c r="D178" s="166" t="str">
        <f ca="1">IF(ISERROR($S178),"",OFFSET('Smelter Reference List'!$C$4,$S178-4,0)&amp;"")</f>
        <v>Telex Metals</v>
      </c>
      <c r="E178" s="166" t="str">
        <f ca="1">IF(ISERROR($S178),"",OFFSET('Smelter Reference List'!$D$4,$S178-4,0)&amp;"")</f>
        <v>UNITED STATES</v>
      </c>
      <c r="F178" s="166" t="str">
        <f ca="1">IF(ISERROR($S178),"",OFFSET('Smelter Reference List'!$E$4,$S178-4,0))</f>
        <v>CID001891</v>
      </c>
      <c r="G178" s="166" t="str">
        <f ca="1">IF(C178=$U$4,"Enter smelter details", IF(ISERROR($S178),"",OFFSET('Smelter Reference List'!$F$4,$S178-4,0)))</f>
        <v>CFSI</v>
      </c>
      <c r="H178" s="290">
        <f ca="1">IF(ISERROR($S178),"",OFFSET('Smelter Reference List'!$G$4,$S178-4,0))</f>
        <v>0</v>
      </c>
      <c r="I178" s="291" t="str">
        <f ca="1">IF(ISERROR($S178),"",OFFSET('Smelter Reference List'!$H$4,$S178-4,0))</f>
        <v>Croydon</v>
      </c>
      <c r="J178" s="291" t="str">
        <f ca="1">IF(ISERROR($S178),"",OFFSET('Smelter Reference List'!$I$4,$S178-4,0))</f>
        <v>Pennsylvania</v>
      </c>
      <c r="K178" s="288"/>
      <c r="L178" s="288"/>
      <c r="M178" s="288"/>
      <c r="N178" s="288"/>
      <c r="O178" s="288"/>
      <c r="P178" s="288"/>
      <c r="Q178" s="289"/>
      <c r="R178" s="274"/>
      <c r="S178" s="275">
        <f>IF(OR(C178="",C178=T$4),NA(),MATCH($B178&amp;$C178,'Smelter Reference List'!$J:$J,0))</f>
        <v>278</v>
      </c>
      <c r="T178" s="276"/>
      <c r="U178" s="276"/>
      <c r="V178" s="276"/>
      <c r="W178" s="276"/>
    </row>
    <row r="179" spans="1:23" s="267" customFormat="1" ht="20.25">
      <c r="A179" s="265"/>
      <c r="B179" s="273" t="s">
        <v>2431</v>
      </c>
      <c r="C179" s="273" t="s">
        <v>3635</v>
      </c>
      <c r="D179" s="166" t="str">
        <f ca="1">IF(ISERROR($S179),"",OFFSET('Smelter Reference List'!$C$4,$S179-4,0)&amp;"")</f>
        <v>Tranzact, Inc.</v>
      </c>
      <c r="E179" s="166" t="str">
        <f ca="1">IF(ISERROR($S179),"",OFFSET('Smelter Reference List'!$D$4,$S179-4,0)&amp;"")</f>
        <v>UNITED STATES</v>
      </c>
      <c r="F179" s="166" t="str">
        <f ca="1">IF(ISERROR($S179),"",OFFSET('Smelter Reference List'!$E$4,$S179-4,0))</f>
        <v>CID002571</v>
      </c>
      <c r="G179" s="166" t="str">
        <f ca="1">IF(C179=$U$4,"Enter smelter details", IF(ISERROR($S179),"",OFFSET('Smelter Reference List'!$F$4,$S179-4,0)))</f>
        <v>CFSI</v>
      </c>
      <c r="H179" s="290">
        <f ca="1">IF(ISERROR($S179),"",OFFSET('Smelter Reference List'!$G$4,$S179-4,0))</f>
        <v>0</v>
      </c>
      <c r="I179" s="291" t="str">
        <f ca="1">IF(ISERROR($S179),"",OFFSET('Smelter Reference List'!$H$4,$S179-4,0))</f>
        <v>Lancaster</v>
      </c>
      <c r="J179" s="291" t="str">
        <f ca="1">IF(ISERROR($S179),"",OFFSET('Smelter Reference List'!$I$4,$S179-4,0))</f>
        <v>Pennsylvania</v>
      </c>
      <c r="K179" s="288"/>
      <c r="L179" s="288"/>
      <c r="M179" s="288"/>
      <c r="N179" s="288"/>
      <c r="O179" s="288"/>
      <c r="P179" s="288"/>
      <c r="Q179" s="289"/>
      <c r="R179" s="274"/>
      <c r="S179" s="275">
        <f>IF(OR(C179="",C179=T$4),NA(),MATCH($B179&amp;$C179,'Smelter Reference List'!$J:$J,0))</f>
        <v>279</v>
      </c>
      <c r="T179" s="276"/>
      <c r="U179" s="276"/>
      <c r="V179" s="276"/>
      <c r="W179" s="276"/>
    </row>
    <row r="180" spans="1:23" s="267" customFormat="1" ht="20.25">
      <c r="A180" s="265"/>
      <c r="B180" s="273" t="s">
        <v>2431</v>
      </c>
      <c r="C180" s="273" t="s">
        <v>3603</v>
      </c>
      <c r="D180" s="166" t="str">
        <f ca="1">IF(ISERROR($S180),"",OFFSET('Smelter Reference List'!$C$4,$S180-4,0)&amp;"")</f>
        <v>Ulba Metallurgical Plant JSC</v>
      </c>
      <c r="E180" s="166" t="str">
        <f ca="1">IF(ISERROR($S180),"",OFFSET('Smelter Reference List'!$D$4,$S180-4,0)&amp;"")</f>
        <v>KAZAKHSTAN</v>
      </c>
      <c r="F180" s="166" t="str">
        <f ca="1">IF(ISERROR($S180),"",OFFSET('Smelter Reference List'!$E$4,$S180-4,0))</f>
        <v>CID001969</v>
      </c>
      <c r="G180" s="166" t="str">
        <f ca="1">IF(C180=$U$4,"Enter smelter details", IF(ISERROR($S180),"",OFFSET('Smelter Reference List'!$F$4,$S180-4,0)))</f>
        <v>CFSI</v>
      </c>
      <c r="H180" s="290">
        <f ca="1">IF(ISERROR($S180),"",OFFSET('Smelter Reference List'!$G$4,$S180-4,0))</f>
        <v>0</v>
      </c>
      <c r="I180" s="291" t="str">
        <f ca="1">IF(ISERROR($S180),"",OFFSET('Smelter Reference List'!$H$4,$S180-4,0))</f>
        <v>Ust-Kamenogorsk</v>
      </c>
      <c r="J180" s="291" t="str">
        <f ca="1">IF(ISERROR($S180),"",OFFSET('Smelter Reference List'!$I$4,$S180-4,0))</f>
        <v>East Kazakhstan</v>
      </c>
      <c r="K180" s="288"/>
      <c r="L180" s="288"/>
      <c r="M180" s="288"/>
      <c r="N180" s="288"/>
      <c r="O180" s="288"/>
      <c r="P180" s="288"/>
      <c r="Q180" s="289"/>
      <c r="R180" s="274"/>
      <c r="S180" s="275">
        <f>IF(OR(C180="",C180=T$4),NA(),MATCH($B180&amp;$C180,'Smelter Reference List'!$J:$J,0))</f>
        <v>281</v>
      </c>
      <c r="T180" s="276"/>
      <c r="U180" s="276"/>
      <c r="V180" s="276"/>
      <c r="W180" s="276"/>
    </row>
    <row r="181" spans="1:23" s="267" customFormat="1" ht="20.25">
      <c r="A181" s="265"/>
      <c r="B181" s="273" t="s">
        <v>2431</v>
      </c>
      <c r="C181" s="273" t="s">
        <v>4420</v>
      </c>
      <c r="D181" s="166" t="str">
        <f ca="1">IF(ISERROR($S181),"",OFFSET('Smelter Reference List'!$C$4,$S181-4,0)&amp;"")</f>
        <v>XinXing HaoRong Electronic Material Co., Ltd.</v>
      </c>
      <c r="E181" s="166" t="str">
        <f ca="1">IF(ISERROR($S181),"",OFFSET('Smelter Reference List'!$D$4,$S181-4,0)&amp;"")</f>
        <v>CHINA</v>
      </c>
      <c r="F181" s="166" t="str">
        <f ca="1">IF(ISERROR($S181),"",OFFSET('Smelter Reference List'!$E$4,$S181-4,0))</f>
        <v>CID002508</v>
      </c>
      <c r="G181" s="166" t="str">
        <f ca="1">IF(C181=$U$4,"Enter smelter details", IF(ISERROR($S181),"",OFFSET('Smelter Reference List'!$F$4,$S181-4,0)))</f>
        <v>CFSI</v>
      </c>
      <c r="H181" s="290">
        <f ca="1">IF(ISERROR($S181),"",OFFSET('Smelter Reference List'!$G$4,$S181-4,0))</f>
        <v>0</v>
      </c>
      <c r="I181" s="291" t="str">
        <f ca="1">IF(ISERROR($S181),"",OFFSET('Smelter Reference List'!$H$4,$S181-4,0))</f>
        <v>YunFu City</v>
      </c>
      <c r="J181" s="291" t="str">
        <f ca="1">IF(ISERROR($S181),"",OFFSET('Smelter Reference List'!$I$4,$S181-4,0))</f>
        <v>Guangdong</v>
      </c>
      <c r="K181" s="288"/>
      <c r="L181" s="288"/>
      <c r="M181" s="288"/>
      <c r="N181" s="288"/>
      <c r="O181" s="288"/>
      <c r="P181" s="288"/>
      <c r="Q181" s="289"/>
      <c r="R181" s="274"/>
      <c r="S181" s="275">
        <f>IF(OR(C181="",C181=T$4),NA(),MATCH($B181&amp;$C181,'Smelter Reference List'!$J:$J,0))</f>
        <v>282</v>
      </c>
      <c r="T181" s="276"/>
      <c r="U181" s="276"/>
      <c r="V181" s="276"/>
      <c r="W181" s="276"/>
    </row>
    <row r="182" spans="1:23" s="267" customFormat="1" ht="20.25">
      <c r="A182" s="265"/>
      <c r="B182" s="273" t="s">
        <v>2431</v>
      </c>
      <c r="C182" s="273" t="s">
        <v>4415</v>
      </c>
      <c r="D182" s="166" t="str">
        <f ca="1">IF(ISERROR($S182),"",OFFSET('Smelter Reference List'!$C$4,$S182-4,0)&amp;"")</f>
        <v>Yichun Jin Yang Rare Metal Co., Ltd.</v>
      </c>
      <c r="E182" s="166" t="str">
        <f ca="1">IF(ISERROR($S182),"",OFFSET('Smelter Reference List'!$D$4,$S182-4,0)&amp;"")</f>
        <v>CHINA</v>
      </c>
      <c r="F182" s="166" t="str">
        <f ca="1">IF(ISERROR($S182),"",OFFSET('Smelter Reference List'!$E$4,$S182-4,0))</f>
        <v>CID002307</v>
      </c>
      <c r="G182" s="166" t="str">
        <f ca="1">IF(C182=$U$4,"Enter smelter details", IF(ISERROR($S182),"",OFFSET('Smelter Reference List'!$F$4,$S182-4,0)))</f>
        <v>CFSI</v>
      </c>
      <c r="H182" s="290">
        <f ca="1">IF(ISERROR($S182),"",OFFSET('Smelter Reference List'!$G$4,$S182-4,0))</f>
        <v>0</v>
      </c>
      <c r="I182" s="291" t="str">
        <f ca="1">IF(ISERROR($S182),"",OFFSET('Smelter Reference List'!$H$4,$S182-4,0))</f>
        <v>Yichun</v>
      </c>
      <c r="J182" s="291" t="str">
        <f ca="1">IF(ISERROR($S182),"",OFFSET('Smelter Reference List'!$I$4,$S182-4,0))</f>
        <v>Jiangxi</v>
      </c>
      <c r="K182" s="288"/>
      <c r="L182" s="288"/>
      <c r="M182" s="288"/>
      <c r="N182" s="288"/>
      <c r="O182" s="288"/>
      <c r="P182" s="288"/>
      <c r="Q182" s="289"/>
      <c r="R182" s="274"/>
      <c r="S182" s="275">
        <f>IF(OR(C182="",C182=T$4),NA(),MATCH($B182&amp;$C182,'Smelter Reference List'!$J:$J,0))</f>
        <v>283</v>
      </c>
      <c r="T182" s="276"/>
      <c r="U182" s="276"/>
      <c r="V182" s="276"/>
      <c r="W182" s="276"/>
    </row>
    <row r="183" spans="1:23" s="267" customFormat="1" ht="20.25">
      <c r="A183" s="265"/>
      <c r="B183" s="273" t="s">
        <v>2431</v>
      </c>
      <c r="C183" s="273" t="s">
        <v>4414</v>
      </c>
      <c r="D183" s="166" t="str">
        <f ca="1">IF(ISERROR($S183),"",OFFSET('Smelter Reference List'!$C$4,$S183-4,0)&amp;"")</f>
        <v>Zhuzhou Cemented Carbide</v>
      </c>
      <c r="E183" s="166" t="str">
        <f ca="1">IF(ISERROR($S183),"",OFFSET('Smelter Reference List'!$D$4,$S183-4,0)&amp;"")</f>
        <v>CHINA</v>
      </c>
      <c r="F183" s="166" t="str">
        <f ca="1">IF(ISERROR($S183),"",OFFSET('Smelter Reference List'!$E$4,$S183-4,0))</f>
        <v>CID002232</v>
      </c>
      <c r="G183" s="166" t="str">
        <f ca="1">IF(C183=$U$4,"Enter smelter details", IF(ISERROR($S183),"",OFFSET('Smelter Reference List'!$F$4,$S183-4,0)))</f>
        <v>CFSI</v>
      </c>
      <c r="H183" s="290">
        <f ca="1">IF(ISERROR($S183),"",OFFSET('Smelter Reference List'!$G$4,$S183-4,0))</f>
        <v>0</v>
      </c>
      <c r="I183" s="291" t="str">
        <f ca="1">IF(ISERROR($S183),"",OFFSET('Smelter Reference List'!$H$4,$S183-4,0))</f>
        <v>Zhuzhou</v>
      </c>
      <c r="J183" s="291" t="str">
        <f ca="1">IF(ISERROR($S183),"",OFFSET('Smelter Reference List'!$I$4,$S183-4,0))</f>
        <v>Hunan</v>
      </c>
      <c r="K183" s="288"/>
      <c r="L183" s="288"/>
      <c r="M183" s="288"/>
      <c r="N183" s="288"/>
      <c r="O183" s="288"/>
      <c r="P183" s="288"/>
      <c r="Q183" s="289"/>
      <c r="R183" s="274"/>
      <c r="S183" s="275">
        <f>IF(OR(C183="",C183=T$4),NA(),MATCH($B183&amp;$C183,'Smelter Reference List'!$J:$J,0))</f>
        <v>285</v>
      </c>
      <c r="T183" s="276"/>
      <c r="U183" s="276"/>
      <c r="V183" s="276"/>
      <c r="W183" s="276"/>
    </row>
    <row r="184" spans="1:23" s="267" customFormat="1" ht="20.25">
      <c r="A184" s="265"/>
      <c r="B184" s="273" t="s">
        <v>2430</v>
      </c>
      <c r="C184" s="273" t="s">
        <v>81</v>
      </c>
      <c r="D184" s="166" t="str">
        <f ca="1">IF(ISERROR($S184),"",OFFSET('Smelter Reference List'!$C$4,$S184-4,0)&amp;"")</f>
        <v>Alpha</v>
      </c>
      <c r="E184" s="166" t="str">
        <f ca="1">IF(ISERROR($S184),"",OFFSET('Smelter Reference List'!$D$4,$S184-4,0)&amp;"")</f>
        <v>UNITED STATES</v>
      </c>
      <c r="F184" s="166" t="str">
        <f ca="1">IF(ISERROR($S184),"",OFFSET('Smelter Reference List'!$E$4,$S184-4,0))</f>
        <v>CID000292</v>
      </c>
      <c r="G184" s="166" t="str">
        <f ca="1">IF(C184=$U$4,"Enter smelter details", IF(ISERROR($S184),"",OFFSET('Smelter Reference List'!$F$4,$S184-4,0)))</f>
        <v>CFSI</v>
      </c>
      <c r="H184" s="290">
        <f ca="1">IF(ISERROR($S184),"",OFFSET('Smelter Reference List'!$G$4,$S184-4,0))</f>
        <v>0</v>
      </c>
      <c r="I184" s="291" t="str">
        <f ca="1">IF(ISERROR($S184),"",OFFSET('Smelter Reference List'!$H$4,$S184-4,0))</f>
        <v>Altoona</v>
      </c>
      <c r="J184" s="291" t="str">
        <f ca="1">IF(ISERROR($S184),"",OFFSET('Smelter Reference List'!$I$4,$S184-4,0))</f>
        <v>Pennsylvania</v>
      </c>
      <c r="K184" s="288"/>
      <c r="L184" s="288"/>
      <c r="M184" s="288"/>
      <c r="N184" s="288"/>
      <c r="O184" s="288"/>
      <c r="P184" s="288"/>
      <c r="Q184" s="289"/>
      <c r="R184" s="274"/>
      <c r="S184" s="275">
        <f>IF(OR(C184="",C184=T$4),NA(),MATCH($B184&amp;$C184,'Smelter Reference List'!$J:$J,0))</f>
        <v>290</v>
      </c>
      <c r="T184" s="276"/>
      <c r="U184" s="276"/>
      <c r="V184" s="276"/>
      <c r="W184" s="276"/>
    </row>
    <row r="185" spans="1:23" s="267" customFormat="1" ht="20.25">
      <c r="A185" s="265"/>
      <c r="B185" s="273" t="s">
        <v>2430</v>
      </c>
      <c r="C185" s="273" t="s">
        <v>4571</v>
      </c>
      <c r="D185" s="166" t="str">
        <f ca="1">IF(ISERROR($S185),"",OFFSET('Smelter Reference List'!$C$4,$S185-4,0)&amp;"")</f>
        <v>An Thai Minerals Company Limited</v>
      </c>
      <c r="E185" s="166" t="str">
        <f ca="1">IF(ISERROR($S185),"",OFFSET('Smelter Reference List'!$D$4,$S185-4,0)&amp;"")</f>
        <v>VIET NAM</v>
      </c>
      <c r="F185" s="166" t="str">
        <f ca="1">IF(ISERROR($S185),"",OFFSET('Smelter Reference List'!$E$4,$S185-4,0))</f>
        <v>CID002825</v>
      </c>
      <c r="G185" s="166" t="str">
        <f ca="1">IF(C185=$U$4,"Enter smelter details", IF(ISERROR($S185),"",OFFSET('Smelter Reference List'!$F$4,$S185-4,0)))</f>
        <v>CFSI</v>
      </c>
      <c r="H185" s="290">
        <f ca="1">IF(ISERROR($S185),"",OFFSET('Smelter Reference List'!$G$4,$S185-4,0))</f>
        <v>0</v>
      </c>
      <c r="I185" s="291" t="str">
        <f ca="1">IF(ISERROR($S185),"",OFFSET('Smelter Reference List'!$H$4,$S185-4,0))</f>
        <v>Quy Hop</v>
      </c>
      <c r="J185" s="291" t="str">
        <f ca="1">IF(ISERROR($S185),"",OFFSET('Smelter Reference List'!$I$4,$S185-4,0))</f>
        <v>Nghe An</v>
      </c>
      <c r="K185" s="288"/>
      <c r="L185" s="288"/>
      <c r="M185" s="288"/>
      <c r="N185" s="288"/>
      <c r="O185" s="288"/>
      <c r="P185" s="288"/>
      <c r="Q185" s="289"/>
      <c r="R185" s="274"/>
      <c r="S185" s="275">
        <f>IF(OR(C185="",C185=T$4),NA(),MATCH($B185&amp;$C185,'Smelter Reference List'!$J:$J,0))</f>
        <v>294</v>
      </c>
      <c r="T185" s="276"/>
      <c r="U185" s="276"/>
      <c r="V185" s="276"/>
      <c r="W185" s="276"/>
    </row>
    <row r="186" spans="1:23" s="267" customFormat="1" ht="20.25">
      <c r="A186" s="265"/>
      <c r="B186" s="273" t="s">
        <v>2430</v>
      </c>
      <c r="C186" s="273" t="s">
        <v>4370</v>
      </c>
      <c r="D186" s="166" t="str">
        <f ca="1">IF(ISERROR($S186),"",OFFSET('Smelter Reference List'!$C$4,$S186-4,0)&amp;"")</f>
        <v>An Vinh Joint Stock Mineral Processing Company</v>
      </c>
      <c r="E186" s="166" t="str">
        <f ca="1">IF(ISERROR($S186),"",OFFSET('Smelter Reference List'!$D$4,$S186-4,0)&amp;"")</f>
        <v>VIET NAM</v>
      </c>
      <c r="F186" s="166" t="str">
        <f ca="1">IF(ISERROR($S186),"",OFFSET('Smelter Reference List'!$E$4,$S186-4,0))</f>
        <v>CID002703</v>
      </c>
      <c r="G186" s="166" t="str">
        <f ca="1">IF(C186=$U$4,"Enter smelter details", IF(ISERROR($S186),"",OFFSET('Smelter Reference List'!$F$4,$S186-4,0)))</f>
        <v>CFSI</v>
      </c>
      <c r="H186" s="290">
        <f ca="1">IF(ISERROR($S186),"",OFFSET('Smelter Reference List'!$G$4,$S186-4,0))</f>
        <v>0</v>
      </c>
      <c r="I186" s="291" t="str">
        <f ca="1">IF(ISERROR($S186),"",OFFSET('Smelter Reference List'!$H$4,$S186-4,0))</f>
        <v>Quy Hop</v>
      </c>
      <c r="J186" s="291" t="str">
        <f ca="1">IF(ISERROR($S186),"",OFFSET('Smelter Reference List'!$I$4,$S186-4,0))</f>
        <v>Nghe An</v>
      </c>
      <c r="K186" s="288"/>
      <c r="L186" s="288"/>
      <c r="M186" s="288"/>
      <c r="N186" s="288"/>
      <c r="O186" s="288"/>
      <c r="P186" s="288"/>
      <c r="Q186" s="289"/>
      <c r="R186" s="274"/>
      <c r="S186" s="275">
        <f>IF(OR(C186="",C186=T$4),NA(),MATCH($B186&amp;$C186,'Smelter Reference List'!$J:$J,0))</f>
        <v>295</v>
      </c>
      <c r="T186" s="276"/>
      <c r="U186" s="276"/>
      <c r="V186" s="276"/>
      <c r="W186" s="276"/>
    </row>
    <row r="187" spans="1:23" s="267" customFormat="1" ht="20.25">
      <c r="A187" s="265"/>
      <c r="B187" s="273" t="s">
        <v>2430</v>
      </c>
      <c r="C187" s="273" t="s">
        <v>4606</v>
      </c>
      <c r="D187" s="166" t="str">
        <f ca="1">IF(ISERROR($S187),"",OFFSET('Smelter Reference List'!$C$4,$S187-4,0)&amp;"")</f>
        <v>Chenzhou Yunxiang Mining and Metallurgy Company Limited</v>
      </c>
      <c r="E187" s="166" t="str">
        <f ca="1">IF(ISERROR($S187),"",OFFSET('Smelter Reference List'!$D$4,$S187-4,0)&amp;"")</f>
        <v>CHINA</v>
      </c>
      <c r="F187" s="166" t="str">
        <f ca="1">IF(ISERROR($S187),"",OFFSET('Smelter Reference List'!$E$4,$S187-4,0))</f>
        <v>CID000228</v>
      </c>
      <c r="G187" s="166" t="str">
        <f ca="1">IF(C187=$U$4,"Enter smelter details", IF(ISERROR($S187),"",OFFSET('Smelter Reference List'!$F$4,$S187-4,0)))</f>
        <v>CFSI</v>
      </c>
      <c r="H187" s="290">
        <f ca="1">IF(ISERROR($S187),"",OFFSET('Smelter Reference List'!$G$4,$S187-4,0))</f>
        <v>0</v>
      </c>
      <c r="I187" s="291" t="str">
        <f ca="1">IF(ISERROR($S187),"",OFFSET('Smelter Reference List'!$H$4,$S187-4,0))</f>
        <v>Chenzhou</v>
      </c>
      <c r="J187" s="291" t="str">
        <f ca="1">IF(ISERROR($S187),"",OFFSET('Smelter Reference List'!$I$4,$S187-4,0))</f>
        <v>Hunan</v>
      </c>
      <c r="K187" s="288"/>
      <c r="L187" s="288"/>
      <c r="M187" s="288"/>
      <c r="N187" s="288"/>
      <c r="O187" s="288"/>
      <c r="P187" s="288"/>
      <c r="Q187" s="289"/>
      <c r="R187" s="274"/>
      <c r="S187" s="275">
        <f>IF(OR(C187="",C187=T$4),NA(),MATCH($B187&amp;$C187,'Smelter Reference List'!$J:$J,0))</f>
        <v>300</v>
      </c>
      <c r="T187" s="276"/>
      <c r="U187" s="276"/>
      <c r="V187" s="276"/>
      <c r="W187" s="276"/>
    </row>
    <row r="188" spans="1:23" s="267" customFormat="1" ht="20.25">
      <c r="A188" s="265"/>
      <c r="B188" s="273" t="s">
        <v>2430</v>
      </c>
      <c r="C188" s="273" t="s">
        <v>2694</v>
      </c>
      <c r="D188" s="166" t="str">
        <f ca="1">IF(ISERROR($S188),"",OFFSET('Smelter Reference List'!$C$4,$S188-4,0)&amp;"")</f>
        <v>China Tin Group Co., Ltd.</v>
      </c>
      <c r="E188" s="166" t="str">
        <f ca="1">IF(ISERROR($S188),"",OFFSET('Smelter Reference List'!$D$4,$S188-4,0)&amp;"")</f>
        <v>CHINA</v>
      </c>
      <c r="F188" s="166" t="str">
        <f ca="1">IF(ISERROR($S188),"",OFFSET('Smelter Reference List'!$E$4,$S188-4,0))</f>
        <v>CID001070</v>
      </c>
      <c r="G188" s="166" t="str">
        <f ca="1">IF(C188=$U$4,"Enter smelter details", IF(ISERROR($S188),"",OFFSET('Smelter Reference List'!$F$4,$S188-4,0)))</f>
        <v>CFSI</v>
      </c>
      <c r="H188" s="290">
        <f ca="1">IF(ISERROR($S188),"",OFFSET('Smelter Reference List'!$G$4,$S188-4,0))</f>
        <v>0</v>
      </c>
      <c r="I188" s="291" t="str">
        <f ca="1">IF(ISERROR($S188),"",OFFSET('Smelter Reference List'!$H$4,$S188-4,0))</f>
        <v>Laibin</v>
      </c>
      <c r="J188" s="291" t="str">
        <f ca="1">IF(ISERROR($S188),"",OFFSET('Smelter Reference List'!$I$4,$S188-4,0))</f>
        <v>Guangxi</v>
      </c>
      <c r="K188" s="288"/>
      <c r="L188" s="288"/>
      <c r="M188" s="288"/>
      <c r="N188" s="288"/>
      <c r="O188" s="288"/>
      <c r="P188" s="288"/>
      <c r="Q188" s="289"/>
      <c r="R188" s="274"/>
      <c r="S188" s="275">
        <f>IF(OR(C188="",C188=T$4),NA(),MATCH($B188&amp;$C188,'Smelter Reference List'!$J:$J,0))</f>
        <v>304</v>
      </c>
      <c r="T188" s="276"/>
      <c r="U188" s="276"/>
      <c r="V188" s="276"/>
      <c r="W188" s="276"/>
    </row>
    <row r="189" spans="1:23" s="267" customFormat="1" ht="20.25">
      <c r="A189" s="265"/>
      <c r="B189" s="273" t="s">
        <v>2430</v>
      </c>
      <c r="C189" s="273" t="s">
        <v>4379</v>
      </c>
      <c r="D189" s="166" t="str">
        <f ca="1">IF(ISERROR($S189),"",OFFSET('Smelter Reference List'!$C$4,$S189-4,0)&amp;"")</f>
        <v>CNMC (Guangxi) PGMA Co., Ltd.</v>
      </c>
      <c r="E189" s="166" t="str">
        <f ca="1">IF(ISERROR($S189),"",OFFSET('Smelter Reference List'!$D$4,$S189-4,0)&amp;"")</f>
        <v>CHINA</v>
      </c>
      <c r="F189" s="166" t="str">
        <f ca="1">IF(ISERROR($S189),"",OFFSET('Smelter Reference List'!$E$4,$S189-4,0))</f>
        <v>CID000278</v>
      </c>
      <c r="G189" s="166" t="str">
        <f ca="1">IF(C189=$U$4,"Enter smelter details", IF(ISERROR($S189),"",OFFSET('Smelter Reference List'!$F$4,$S189-4,0)))</f>
        <v>CFSI</v>
      </c>
      <c r="H189" s="290">
        <f ca="1">IF(ISERROR($S189),"",OFFSET('Smelter Reference List'!$G$4,$S189-4,0))</f>
        <v>0</v>
      </c>
      <c r="I189" s="291" t="str">
        <f ca="1">IF(ISERROR($S189),"",OFFSET('Smelter Reference List'!$H$4,$S189-4,0))</f>
        <v>Hezhou</v>
      </c>
      <c r="J189" s="291" t="str">
        <f ca="1">IF(ISERROR($S189),"",OFFSET('Smelter Reference List'!$I$4,$S189-4,0))</f>
        <v>Guangxi</v>
      </c>
      <c r="K189" s="288"/>
      <c r="L189" s="288"/>
      <c r="M189" s="288"/>
      <c r="N189" s="288"/>
      <c r="O189" s="288"/>
      <c r="P189" s="288"/>
      <c r="Q189" s="289"/>
      <c r="R189" s="274"/>
      <c r="S189" s="275">
        <f>IF(OR(C189="",C189=T$4),NA(),MATCH($B189&amp;$C189,'Smelter Reference List'!$J:$J,0))</f>
        <v>307</v>
      </c>
      <c r="T189" s="276"/>
      <c r="U189" s="276"/>
      <c r="V189" s="276"/>
      <c r="W189" s="276"/>
    </row>
    <row r="190" spans="1:23" s="267" customFormat="1" ht="20.25">
      <c r="A190" s="265"/>
      <c r="B190" s="273" t="s">
        <v>2430</v>
      </c>
      <c r="C190" s="273" t="s">
        <v>3653</v>
      </c>
      <c r="D190" s="166" t="str">
        <f ca="1">IF(ISERROR($S190),"",OFFSET('Smelter Reference List'!$C$4,$S190-4,0)&amp;"")</f>
        <v>Cooperativa Metalurgica de Rondônia Ltda.</v>
      </c>
      <c r="E190" s="166" t="str">
        <f ca="1">IF(ISERROR($S190),"",OFFSET('Smelter Reference List'!$D$4,$S190-4,0)&amp;"")</f>
        <v>BRAZIL</v>
      </c>
      <c r="F190" s="166" t="str">
        <f ca="1">IF(ISERROR($S190),"",OFFSET('Smelter Reference List'!$E$4,$S190-4,0))</f>
        <v>CID000295</v>
      </c>
      <c r="G190" s="166" t="str">
        <f ca="1">IF(C190=$U$4,"Enter smelter details", IF(ISERROR($S190),"",OFFSET('Smelter Reference List'!$F$4,$S190-4,0)))</f>
        <v>CFSI</v>
      </c>
      <c r="H190" s="290">
        <f ca="1">IF(ISERROR($S190),"",OFFSET('Smelter Reference List'!$G$4,$S190-4,0))</f>
        <v>0</v>
      </c>
      <c r="I190" s="291" t="str">
        <f ca="1">IF(ISERROR($S190),"",OFFSET('Smelter Reference List'!$H$4,$S190-4,0))</f>
        <v>Ariquemes</v>
      </c>
      <c r="J190" s="291" t="str">
        <f ca="1">IF(ISERROR($S190),"",OFFSET('Smelter Reference List'!$I$4,$S190-4,0))</f>
        <v>Rondonia</v>
      </c>
      <c r="K190" s="288"/>
      <c r="L190" s="288"/>
      <c r="M190" s="288"/>
      <c r="N190" s="288"/>
      <c r="O190" s="288"/>
      <c r="P190" s="288"/>
      <c r="Q190" s="289"/>
      <c r="R190" s="274"/>
      <c r="S190" s="275">
        <f>IF(OR(C190="",C190=T$4),NA(),MATCH($B190&amp;$C190,'Smelter Reference List'!$J:$J,0))</f>
        <v>312</v>
      </c>
      <c r="T190" s="276"/>
      <c r="U190" s="276"/>
      <c r="V190" s="276"/>
      <c r="W190" s="276"/>
    </row>
    <row r="191" spans="1:23" s="267" customFormat="1" ht="20.25">
      <c r="A191" s="265"/>
      <c r="B191" s="273" t="s">
        <v>2430</v>
      </c>
      <c r="C191" s="273" t="s">
        <v>3737</v>
      </c>
      <c r="D191" s="166" t="str">
        <f ca="1">IF(ISERROR($S191),"",OFFSET('Smelter Reference List'!$C$4,$S191-4,0)&amp;"")</f>
        <v>CV Ayi Jaya</v>
      </c>
      <c r="E191" s="166" t="str">
        <f ca="1">IF(ISERROR($S191),"",OFFSET('Smelter Reference List'!$D$4,$S191-4,0)&amp;"")</f>
        <v>INDONESIA</v>
      </c>
      <c r="F191" s="166" t="str">
        <f ca="1">IF(ISERROR($S191),"",OFFSET('Smelter Reference List'!$E$4,$S191-4,0))</f>
        <v>CID002570</v>
      </c>
      <c r="G191" s="166" t="str">
        <f ca="1">IF(C191=$U$4,"Enter smelter details", IF(ISERROR($S191),"",OFFSET('Smelter Reference List'!$F$4,$S191-4,0)))</f>
        <v>CFSI</v>
      </c>
      <c r="H191" s="290">
        <f ca="1">IF(ISERROR($S191),"",OFFSET('Smelter Reference List'!$G$4,$S191-4,0))</f>
        <v>0</v>
      </c>
      <c r="I191" s="291" t="str">
        <f ca="1">IF(ISERROR($S191),"",OFFSET('Smelter Reference List'!$H$4,$S191-4,0))</f>
        <v>Sungailiat</v>
      </c>
      <c r="J191" s="291" t="str">
        <f ca="1">IF(ISERROR($S191),"",OFFSET('Smelter Reference List'!$I$4,$S191-4,0))</f>
        <v>Bangka</v>
      </c>
      <c r="K191" s="288"/>
      <c r="L191" s="288"/>
      <c r="M191" s="288"/>
      <c r="N191" s="288"/>
      <c r="O191" s="288"/>
      <c r="P191" s="288"/>
      <c r="Q191" s="289"/>
      <c r="R191" s="274"/>
      <c r="S191" s="275">
        <f>IF(OR(C191="",C191=T$4),NA(),MATCH($B191&amp;$C191,'Smelter Reference List'!$J:$J,0))</f>
        <v>314</v>
      </c>
      <c r="T191" s="276"/>
      <c r="U191" s="276"/>
      <c r="V191" s="276"/>
      <c r="W191" s="276"/>
    </row>
    <row r="192" spans="1:23" s="267" customFormat="1" ht="20.25">
      <c r="A192" s="265"/>
      <c r="B192" s="273" t="s">
        <v>2430</v>
      </c>
      <c r="C192" s="273" t="s">
        <v>4648</v>
      </c>
      <c r="D192" s="166" t="str">
        <f ca="1">IF(ISERROR($S192),"",OFFSET('Smelter Reference List'!$C$4,$S192-4,0)&amp;"")</f>
        <v>CV Dua Sekawan</v>
      </c>
      <c r="E192" s="166" t="str">
        <f ca="1">IF(ISERROR($S192),"",OFFSET('Smelter Reference List'!$D$4,$S192-4,0)&amp;"")</f>
        <v>INDONESIA</v>
      </c>
      <c r="F192" s="166" t="str">
        <f ca="1">IF(ISERROR($S192),"",OFFSET('Smelter Reference List'!$E$4,$S192-4,0))</f>
        <v>CID002592</v>
      </c>
      <c r="G192" s="166" t="str">
        <f ca="1">IF(C192=$U$4,"Enter smelter details", IF(ISERROR($S192),"",OFFSET('Smelter Reference List'!$F$4,$S192-4,0)))</f>
        <v>CFSI</v>
      </c>
      <c r="H192" s="290">
        <f ca="1">IF(ISERROR($S192),"",OFFSET('Smelter Reference List'!$G$4,$S192-4,0))</f>
        <v>0</v>
      </c>
      <c r="I192" s="291" t="str">
        <f ca="1">IF(ISERROR($S192),"",OFFSET('Smelter Reference List'!$H$4,$S192-4,0))</f>
        <v>Pangkal Pinang</v>
      </c>
      <c r="J192" s="291" t="str">
        <f ca="1">IF(ISERROR($S192),"",OFFSET('Smelter Reference List'!$I$4,$S192-4,0))</f>
        <v>Bangka</v>
      </c>
      <c r="K192" s="288"/>
      <c r="L192" s="288"/>
      <c r="M192" s="288"/>
      <c r="N192" s="288"/>
      <c r="O192" s="288"/>
      <c r="P192" s="288"/>
      <c r="Q192" s="289"/>
      <c r="R192" s="274"/>
      <c r="S192" s="275">
        <f>IF(OR(C192="",C192=T$4),NA(),MATCH($B192&amp;$C192,'Smelter Reference List'!$J:$J,0))</f>
        <v>315</v>
      </c>
      <c r="T192" s="276"/>
      <c r="U192" s="276"/>
      <c r="V192" s="276"/>
      <c r="W192" s="276"/>
    </row>
    <row r="193" spans="1:23" s="267" customFormat="1" ht="20.25">
      <c r="A193" s="265"/>
      <c r="B193" s="273" t="s">
        <v>2430</v>
      </c>
      <c r="C193" s="273" t="s">
        <v>2792</v>
      </c>
      <c r="D193" s="166" t="str">
        <f ca="1">IF(ISERROR($S193),"",OFFSET('Smelter Reference List'!$C$4,$S193-4,0)&amp;"")</f>
        <v>CV Gita Pesona</v>
      </c>
      <c r="E193" s="166" t="str">
        <f ca="1">IF(ISERROR($S193),"",OFFSET('Smelter Reference List'!$D$4,$S193-4,0)&amp;"")</f>
        <v>INDONESIA</v>
      </c>
      <c r="F193" s="166" t="str">
        <f ca="1">IF(ISERROR($S193),"",OFFSET('Smelter Reference List'!$E$4,$S193-4,0))</f>
        <v>CID000306</v>
      </c>
      <c r="G193" s="166" t="str">
        <f ca="1">IF(C193=$U$4,"Enter smelter details", IF(ISERROR($S193),"",OFFSET('Smelter Reference List'!$F$4,$S193-4,0)))</f>
        <v>CFSI</v>
      </c>
      <c r="H193" s="290">
        <f ca="1">IF(ISERROR($S193),"",OFFSET('Smelter Reference List'!$G$4,$S193-4,0))</f>
        <v>0</v>
      </c>
      <c r="I193" s="291" t="str">
        <f ca="1">IF(ISERROR($S193),"",OFFSET('Smelter Reference List'!$H$4,$S193-4,0))</f>
        <v>Sungailiat</v>
      </c>
      <c r="J193" s="291" t="str">
        <f ca="1">IF(ISERROR($S193),"",OFFSET('Smelter Reference List'!$I$4,$S193-4,0))</f>
        <v>Bangka</v>
      </c>
      <c r="K193" s="288"/>
      <c r="L193" s="288"/>
      <c r="M193" s="288"/>
      <c r="N193" s="288"/>
      <c r="O193" s="288"/>
      <c r="P193" s="288"/>
      <c r="Q193" s="289"/>
      <c r="R193" s="274"/>
      <c r="S193" s="275">
        <f>IF(OR(C193="",C193=T$4),NA(),MATCH($B193&amp;$C193,'Smelter Reference List'!$J:$J,0))</f>
        <v>316</v>
      </c>
      <c r="T193" s="276"/>
      <c r="U193" s="276"/>
      <c r="V193" s="276"/>
      <c r="W193" s="276"/>
    </row>
    <row r="194" spans="1:23" s="267" customFormat="1" ht="20.25">
      <c r="A194" s="265"/>
      <c r="B194" s="273" t="s">
        <v>2430</v>
      </c>
      <c r="C194" s="273" t="s">
        <v>1606</v>
      </c>
      <c r="D194" s="166" t="str">
        <f ca="1">IF(ISERROR($S194),"",OFFSET('Smelter Reference List'!$C$4,$S194-4,0)&amp;"")</f>
        <v>CV Serumpun Sebalai</v>
      </c>
      <c r="E194" s="166" t="str">
        <f ca="1">IF(ISERROR($S194),"",OFFSET('Smelter Reference List'!$D$4,$S194-4,0)&amp;"")</f>
        <v>INDONESIA</v>
      </c>
      <c r="F194" s="166" t="str">
        <f ca="1">IF(ISERROR($S194),"",OFFSET('Smelter Reference List'!$E$4,$S194-4,0))</f>
        <v>CID000313</v>
      </c>
      <c r="G194" s="166" t="str">
        <f ca="1">IF(C194=$U$4,"Enter smelter details", IF(ISERROR($S194),"",OFFSET('Smelter Reference List'!$F$4,$S194-4,0)))</f>
        <v>CFSI</v>
      </c>
      <c r="H194" s="290">
        <f ca="1">IF(ISERROR($S194),"",OFFSET('Smelter Reference List'!$G$4,$S194-4,0))</f>
        <v>0</v>
      </c>
      <c r="I194" s="291" t="str">
        <f ca="1">IF(ISERROR($S194),"",OFFSET('Smelter Reference List'!$H$4,$S194-4,0))</f>
        <v>Pangkalan</v>
      </c>
      <c r="J194" s="291" t="str">
        <f ca="1">IF(ISERROR($S194),"",OFFSET('Smelter Reference List'!$I$4,$S194-4,0))</f>
        <v>Bangka</v>
      </c>
      <c r="K194" s="288"/>
      <c r="L194" s="288"/>
      <c r="M194" s="288"/>
      <c r="N194" s="288"/>
      <c r="O194" s="288"/>
      <c r="P194" s="288"/>
      <c r="Q194" s="289"/>
      <c r="R194" s="274"/>
      <c r="S194" s="275">
        <f>IF(OR(C194="",C194=T$4),NA(),MATCH($B194&amp;$C194,'Smelter Reference List'!$J:$J,0))</f>
        <v>319</v>
      </c>
      <c r="T194" s="276"/>
      <c r="U194" s="276"/>
      <c r="V194" s="276"/>
      <c r="W194" s="276"/>
    </row>
    <row r="195" spans="1:23" s="267" customFormat="1" ht="20.25">
      <c r="A195" s="265"/>
      <c r="B195" s="273" t="s">
        <v>2430</v>
      </c>
      <c r="C195" s="273" t="s">
        <v>4607</v>
      </c>
      <c r="D195" s="166" t="str">
        <f ca="1">IF(ISERROR($S195),"",OFFSET('Smelter Reference List'!$C$4,$S195-4,0)&amp;"")</f>
        <v>CV Tiga Sekawan</v>
      </c>
      <c r="E195" s="166" t="str">
        <f ca="1">IF(ISERROR($S195),"",OFFSET('Smelter Reference List'!$D$4,$S195-4,0)&amp;"")</f>
        <v>INDONESIA</v>
      </c>
      <c r="F195" s="166" t="str">
        <f ca="1">IF(ISERROR($S195),"",OFFSET('Smelter Reference List'!$E$4,$S195-4,0))</f>
        <v>CID002593</v>
      </c>
      <c r="G195" s="166" t="str">
        <f ca="1">IF(C195=$U$4,"Enter smelter details", IF(ISERROR($S195),"",OFFSET('Smelter Reference List'!$F$4,$S195-4,0)))</f>
        <v>CFSI</v>
      </c>
      <c r="H195" s="290">
        <f ca="1">IF(ISERROR($S195),"",OFFSET('Smelter Reference List'!$G$4,$S195-4,0))</f>
        <v>0</v>
      </c>
      <c r="I195" s="291" t="str">
        <f ca="1">IF(ISERROR($S195),"",OFFSET('Smelter Reference List'!$H$4,$S195-4,0))</f>
        <v>Pangkal Pinang</v>
      </c>
      <c r="J195" s="291" t="str">
        <f ca="1">IF(ISERROR($S195),"",OFFSET('Smelter Reference List'!$I$4,$S195-4,0))</f>
        <v>Bangka</v>
      </c>
      <c r="K195" s="288"/>
      <c r="L195" s="288"/>
      <c r="M195" s="288"/>
      <c r="N195" s="288"/>
      <c r="O195" s="288"/>
      <c r="P195" s="288"/>
      <c r="Q195" s="289"/>
      <c r="R195" s="274"/>
      <c r="S195" s="275">
        <f>IF(OR(C195="",C195=T$4),NA(),MATCH($B195&amp;$C195,'Smelter Reference List'!$J:$J,0))</f>
        <v>320</v>
      </c>
      <c r="T195" s="276"/>
      <c r="U195" s="276"/>
      <c r="V195" s="276"/>
      <c r="W195" s="276"/>
    </row>
    <row r="196" spans="1:23" s="267" customFormat="1" ht="20.25">
      <c r="A196" s="265"/>
      <c r="B196" s="273" t="s">
        <v>2430</v>
      </c>
      <c r="C196" s="273" t="s">
        <v>1607</v>
      </c>
      <c r="D196" s="166" t="str">
        <f ca="1">IF(ISERROR($S196),"",OFFSET('Smelter Reference List'!$C$4,$S196-4,0)&amp;"")</f>
        <v>CV United Smelting</v>
      </c>
      <c r="E196" s="166" t="str">
        <f ca="1">IF(ISERROR($S196),"",OFFSET('Smelter Reference List'!$D$4,$S196-4,0)&amp;"")</f>
        <v>INDONESIA</v>
      </c>
      <c r="F196" s="166" t="str">
        <f ca="1">IF(ISERROR($S196),"",OFFSET('Smelter Reference List'!$E$4,$S196-4,0))</f>
        <v>CID000315</v>
      </c>
      <c r="G196" s="166" t="str">
        <f ca="1">IF(C196=$U$4,"Enter smelter details", IF(ISERROR($S196),"",OFFSET('Smelter Reference List'!$F$4,$S196-4,0)))</f>
        <v>CFSI</v>
      </c>
      <c r="H196" s="290">
        <f ca="1">IF(ISERROR($S196),"",OFFSET('Smelter Reference List'!$G$4,$S196-4,0))</f>
        <v>0</v>
      </c>
      <c r="I196" s="291" t="str">
        <f ca="1">IF(ISERROR($S196),"",OFFSET('Smelter Reference List'!$H$4,$S196-4,0))</f>
        <v>Pangkal Pinang</v>
      </c>
      <c r="J196" s="291" t="str">
        <f ca="1">IF(ISERROR($S196),"",OFFSET('Smelter Reference List'!$I$4,$S196-4,0))</f>
        <v>Bangka</v>
      </c>
      <c r="K196" s="288"/>
      <c r="L196" s="288"/>
      <c r="M196" s="288"/>
      <c r="N196" s="288"/>
      <c r="O196" s="288"/>
      <c r="P196" s="288"/>
      <c r="Q196" s="289"/>
      <c r="R196" s="274"/>
      <c r="S196" s="275">
        <f>IF(OR(C196="",C196=T$4),NA(),MATCH($B196&amp;$C196,'Smelter Reference List'!$J:$J,0))</f>
        <v>321</v>
      </c>
      <c r="T196" s="276"/>
      <c r="U196" s="276"/>
      <c r="V196" s="276"/>
      <c r="W196" s="276"/>
    </row>
    <row r="197" spans="1:23" s="267" customFormat="1" ht="20.25">
      <c r="A197" s="265"/>
      <c r="B197" s="273" t="s">
        <v>2430</v>
      </c>
      <c r="C197" s="273" t="s">
        <v>2837</v>
      </c>
      <c r="D197" s="166" t="str">
        <f ca="1">IF(ISERROR($S197),"",OFFSET('Smelter Reference List'!$C$4,$S197-4,0)&amp;"")</f>
        <v>CV Venus Inti Perkasa</v>
      </c>
      <c r="E197" s="166" t="str">
        <f ca="1">IF(ISERROR($S197),"",OFFSET('Smelter Reference List'!$D$4,$S197-4,0)&amp;"")</f>
        <v>INDONESIA</v>
      </c>
      <c r="F197" s="166" t="str">
        <f ca="1">IF(ISERROR($S197),"",OFFSET('Smelter Reference List'!$E$4,$S197-4,0))</f>
        <v>CID002455</v>
      </c>
      <c r="G197" s="166" t="str">
        <f ca="1">IF(C197=$U$4,"Enter smelter details", IF(ISERROR($S197),"",OFFSET('Smelter Reference List'!$F$4,$S197-4,0)))</f>
        <v>CFSI</v>
      </c>
      <c r="H197" s="290">
        <f ca="1">IF(ISERROR($S197),"",OFFSET('Smelter Reference List'!$G$4,$S197-4,0))</f>
        <v>0</v>
      </c>
      <c r="I197" s="291" t="str">
        <f ca="1">IF(ISERROR($S197),"",OFFSET('Smelter Reference List'!$H$4,$S197-4,0))</f>
        <v>Pangkal Pinang</v>
      </c>
      <c r="J197" s="291" t="str">
        <f ca="1">IF(ISERROR($S197),"",OFFSET('Smelter Reference List'!$I$4,$S197-4,0))</f>
        <v>Bangka</v>
      </c>
      <c r="K197" s="288"/>
      <c r="L197" s="288"/>
      <c r="M197" s="288"/>
      <c r="N197" s="288"/>
      <c r="O197" s="288"/>
      <c r="P197" s="288"/>
      <c r="Q197" s="289"/>
      <c r="R197" s="274"/>
      <c r="S197" s="275">
        <f>IF(OR(C197="",C197=T$4),NA(),MATCH($B197&amp;$C197,'Smelter Reference List'!$J:$J,0))</f>
        <v>322</v>
      </c>
      <c r="T197" s="276"/>
      <c r="U197" s="276"/>
      <c r="V197" s="276"/>
      <c r="W197" s="276"/>
    </row>
    <row r="198" spans="1:23" s="267" customFormat="1" ht="20.25">
      <c r="A198" s="265"/>
      <c r="B198" s="273" t="s">
        <v>2430</v>
      </c>
      <c r="C198" s="273" t="s">
        <v>1890</v>
      </c>
      <c r="D198" s="166" t="str">
        <f ca="1">IF(ISERROR($S198),"",OFFSET('Smelter Reference List'!$C$4,$S198-4,0)&amp;"")</f>
        <v>Dowa</v>
      </c>
      <c r="E198" s="166" t="str">
        <f ca="1">IF(ISERROR($S198),"",OFFSET('Smelter Reference List'!$D$4,$S198-4,0)&amp;"")</f>
        <v>JAPAN</v>
      </c>
      <c r="F198" s="166" t="str">
        <f ca="1">IF(ISERROR($S198),"",OFFSET('Smelter Reference List'!$E$4,$S198-4,0))</f>
        <v>CID000402</v>
      </c>
      <c r="G198" s="166" t="str">
        <f ca="1">IF(C198=$U$4,"Enter smelter details", IF(ISERROR($S198),"",OFFSET('Smelter Reference List'!$F$4,$S198-4,0)))</f>
        <v>CFSI</v>
      </c>
      <c r="H198" s="290">
        <f ca="1">IF(ISERROR($S198),"",OFFSET('Smelter Reference List'!$G$4,$S198-4,0))</f>
        <v>0</v>
      </c>
      <c r="I198" s="291" t="str">
        <f ca="1">IF(ISERROR($S198),"",OFFSET('Smelter Reference List'!$H$4,$S198-4,0))</f>
        <v>Kosaka</v>
      </c>
      <c r="J198" s="291" t="str">
        <f ca="1">IF(ISERROR($S198),"",OFFSET('Smelter Reference List'!$I$4,$S198-4,0))</f>
        <v>Akita</v>
      </c>
      <c r="K198" s="288"/>
      <c r="L198" s="288"/>
      <c r="M198" s="288"/>
      <c r="N198" s="288"/>
      <c r="O198" s="288"/>
      <c r="P198" s="288"/>
      <c r="Q198" s="289"/>
      <c r="R198" s="274"/>
      <c r="S198" s="275">
        <f>IF(OR(C198="",C198=T$4),NA(),MATCH($B198&amp;$C198,'Smelter Reference List'!$J:$J,0))</f>
        <v>323</v>
      </c>
      <c r="T198" s="276"/>
      <c r="U198" s="276"/>
      <c r="V198" s="276"/>
      <c r="W198" s="276"/>
    </row>
    <row r="199" spans="1:23" s="267" customFormat="1" ht="20.25">
      <c r="A199" s="265"/>
      <c r="B199" s="273" t="s">
        <v>2430</v>
      </c>
      <c r="C199" s="273" t="s">
        <v>3739</v>
      </c>
      <c r="D199" s="166" t="str">
        <f ca="1">IF(ISERROR($S199),"",OFFSET('Smelter Reference List'!$C$4,$S199-4,0)&amp;"")</f>
        <v>Electro-Mechanical Facility of the Cao Bang Minerals &amp; Metallurgy Joint Stock Company</v>
      </c>
      <c r="E199" s="166" t="str">
        <f ca="1">IF(ISERROR($S199),"",OFFSET('Smelter Reference List'!$D$4,$S199-4,0)&amp;"")</f>
        <v>VIET NAM</v>
      </c>
      <c r="F199" s="166" t="str">
        <f ca="1">IF(ISERROR($S199),"",OFFSET('Smelter Reference List'!$E$4,$S199-4,0))</f>
        <v>CID002572</v>
      </c>
      <c r="G199" s="166" t="str">
        <f ca="1">IF(C199=$U$4,"Enter smelter details", IF(ISERROR($S199),"",OFFSET('Smelter Reference List'!$F$4,$S199-4,0)))</f>
        <v>CFSI</v>
      </c>
      <c r="H199" s="290">
        <f ca="1">IF(ISERROR($S199),"",OFFSET('Smelter Reference List'!$G$4,$S199-4,0))</f>
        <v>0</v>
      </c>
      <c r="I199" s="291" t="str">
        <f ca="1">IF(ISERROR($S199),"",OFFSET('Smelter Reference List'!$H$4,$S199-4,0))</f>
        <v>Tinh Tuc</v>
      </c>
      <c r="J199" s="291" t="str">
        <f ca="1">IF(ISERROR($S199),"",OFFSET('Smelter Reference List'!$I$4,$S199-4,0))</f>
        <v>Cao Bang</v>
      </c>
      <c r="K199" s="288"/>
      <c r="L199" s="288"/>
      <c r="M199" s="288"/>
      <c r="N199" s="288"/>
      <c r="O199" s="288"/>
      <c r="P199" s="288"/>
      <c r="Q199" s="289"/>
      <c r="R199" s="274"/>
      <c r="S199" s="275">
        <f>IF(OR(C199="",C199=T$4),NA(),MATCH($B199&amp;$C199,'Smelter Reference List'!$J:$J,0))</f>
        <v>325</v>
      </c>
      <c r="T199" s="276"/>
      <c r="U199" s="276"/>
      <c r="V199" s="276"/>
      <c r="W199" s="276"/>
    </row>
    <row r="200" spans="1:23" s="267" customFormat="1" ht="20.25">
      <c r="A200" s="265"/>
      <c r="B200" s="273" t="s">
        <v>2430</v>
      </c>
      <c r="C200" s="273" t="s">
        <v>4504</v>
      </c>
      <c r="D200" s="166" t="str">
        <f ca="1">IF(ISERROR($S200),"",OFFSET('Smelter Reference List'!$C$4,$S200-4,0)&amp;"")</f>
        <v>Elmet S.L.U. (Metallo Group)</v>
      </c>
      <c r="E200" s="166" t="str">
        <f ca="1">IF(ISERROR($S200),"",OFFSET('Smelter Reference List'!$D$4,$S200-4,0)&amp;"")</f>
        <v>SPAIN</v>
      </c>
      <c r="F200" s="166" t="str">
        <f ca="1">IF(ISERROR($S200),"",OFFSET('Smelter Reference List'!$E$4,$S200-4,0))</f>
        <v>CID002774</v>
      </c>
      <c r="G200" s="166" t="str">
        <f ca="1">IF(C200=$U$4,"Enter smelter details", IF(ISERROR($S200),"",OFFSET('Smelter Reference List'!$F$4,$S200-4,0)))</f>
        <v>CFSI</v>
      </c>
      <c r="H200" s="290">
        <f ca="1">IF(ISERROR($S200),"",OFFSET('Smelter Reference List'!$G$4,$S200-4,0))</f>
        <v>0</v>
      </c>
      <c r="I200" s="291" t="str">
        <f ca="1">IF(ISERROR($S200),"",OFFSET('Smelter Reference List'!$H$4,$S200-4,0))</f>
        <v>Berango</v>
      </c>
      <c r="J200" s="291" t="str">
        <f ca="1">IF(ISERROR($S200),"",OFFSET('Smelter Reference List'!$I$4,$S200-4,0))</f>
        <v>Vizcaya</v>
      </c>
      <c r="K200" s="288"/>
      <c r="L200" s="288"/>
      <c r="M200" s="288"/>
      <c r="N200" s="288"/>
      <c r="O200" s="288"/>
      <c r="P200" s="288"/>
      <c r="Q200" s="289"/>
      <c r="R200" s="274"/>
      <c r="S200" s="275">
        <f>IF(OR(C200="",C200=T$4),NA(),MATCH($B200&amp;$C200,'Smelter Reference List'!$J:$J,0))</f>
        <v>326</v>
      </c>
      <c r="T200" s="276"/>
      <c r="U200" s="276"/>
      <c r="V200" s="276"/>
      <c r="W200" s="276"/>
    </row>
    <row r="201" spans="1:23" s="267" customFormat="1" ht="20.25">
      <c r="A201" s="265"/>
      <c r="B201" s="273" t="s">
        <v>2430</v>
      </c>
      <c r="C201" s="273" t="s">
        <v>1608</v>
      </c>
      <c r="D201" s="166" t="str">
        <f ca="1">IF(ISERROR($S201),"",OFFSET('Smelter Reference List'!$C$4,$S201-4,0)&amp;"")</f>
        <v>EM Vinto</v>
      </c>
      <c r="E201" s="166" t="str">
        <f ca="1">IF(ISERROR($S201),"",OFFSET('Smelter Reference List'!$D$4,$S201-4,0)&amp;"")</f>
        <v>BOLIVIA</v>
      </c>
      <c r="F201" s="166" t="str">
        <f ca="1">IF(ISERROR($S201),"",OFFSET('Smelter Reference List'!$E$4,$S201-4,0))</f>
        <v>CID000438</v>
      </c>
      <c r="G201" s="166" t="str">
        <f ca="1">IF(C201=$U$4,"Enter smelter details", IF(ISERROR($S201),"",OFFSET('Smelter Reference List'!$F$4,$S201-4,0)))</f>
        <v>CFSI</v>
      </c>
      <c r="H201" s="290">
        <f ca="1">IF(ISERROR($S201),"",OFFSET('Smelter Reference List'!$G$4,$S201-4,0))</f>
        <v>0</v>
      </c>
      <c r="I201" s="291" t="str">
        <f ca="1">IF(ISERROR($S201),"",OFFSET('Smelter Reference List'!$H$4,$S201-4,0))</f>
        <v>Oruro</v>
      </c>
      <c r="J201" s="291" t="str">
        <f ca="1">IF(ISERROR($S201),"",OFFSET('Smelter Reference List'!$I$4,$S201-4,0))</f>
        <v>Cercado</v>
      </c>
      <c r="K201" s="288"/>
      <c r="L201" s="288"/>
      <c r="M201" s="288"/>
      <c r="N201" s="288"/>
      <c r="O201" s="288"/>
      <c r="P201" s="288"/>
      <c r="Q201" s="289"/>
      <c r="R201" s="274"/>
      <c r="S201" s="275">
        <f>IF(OR(C201="",C201=T$4),NA(),MATCH($B201&amp;$C201,'Smelter Reference List'!$J:$J,0))</f>
        <v>327</v>
      </c>
      <c r="T201" s="276"/>
      <c r="U201" s="276"/>
      <c r="V201" s="276"/>
      <c r="W201" s="276"/>
    </row>
    <row r="202" spans="1:23" s="267" customFormat="1" ht="20.25">
      <c r="A202" s="265"/>
      <c r="B202" s="273" t="s">
        <v>2430</v>
      </c>
      <c r="C202" s="273" t="s">
        <v>1463</v>
      </c>
      <c r="D202" s="166" t="str">
        <f ca="1">IF(ISERROR($S202),"",OFFSET('Smelter Reference List'!$C$4,$S202-4,0)&amp;"")</f>
        <v>Estanho de Rondônia S.A.</v>
      </c>
      <c r="E202" s="166" t="str">
        <f ca="1">IF(ISERROR($S202),"",OFFSET('Smelter Reference List'!$D$4,$S202-4,0)&amp;"")</f>
        <v>BRAZIL</v>
      </c>
      <c r="F202" s="166" t="str">
        <f ca="1">IF(ISERROR($S202),"",OFFSET('Smelter Reference List'!$E$4,$S202-4,0))</f>
        <v>CID000448</v>
      </c>
      <c r="G202" s="166" t="str">
        <f ca="1">IF(C202=$U$4,"Enter smelter details", IF(ISERROR($S202),"",OFFSET('Smelter Reference List'!$F$4,$S202-4,0)))</f>
        <v>CFSI</v>
      </c>
      <c r="H202" s="290">
        <f ca="1">IF(ISERROR($S202),"",OFFSET('Smelter Reference List'!$G$4,$S202-4,0))</f>
        <v>0</v>
      </c>
      <c r="I202" s="291" t="str">
        <f ca="1">IF(ISERROR($S202),"",OFFSET('Smelter Reference List'!$H$4,$S202-4,0))</f>
        <v>Ariquemes</v>
      </c>
      <c r="J202" s="291" t="str">
        <f ca="1">IF(ISERROR($S202),"",OFFSET('Smelter Reference List'!$I$4,$S202-4,0))</f>
        <v>Rondônia</v>
      </c>
      <c r="K202" s="288"/>
      <c r="L202" s="288"/>
      <c r="M202" s="288"/>
      <c r="N202" s="288"/>
      <c r="O202" s="288"/>
      <c r="P202" s="288"/>
      <c r="Q202" s="289"/>
      <c r="R202" s="274"/>
      <c r="S202" s="275">
        <f>IF(OR(C202="",C202=T$4),NA(),MATCH($B202&amp;$C202,'Smelter Reference List'!$J:$J,0))</f>
        <v>331</v>
      </c>
      <c r="T202" s="276"/>
      <c r="U202" s="276"/>
      <c r="V202" s="276"/>
      <c r="W202" s="276"/>
    </row>
    <row r="203" spans="1:23" s="267" customFormat="1" ht="20.25">
      <c r="A203" s="265"/>
      <c r="B203" s="273" t="s">
        <v>2430</v>
      </c>
      <c r="C203" s="273" t="s">
        <v>3666</v>
      </c>
      <c r="D203" s="166" t="str">
        <f ca="1">IF(ISERROR($S203),"",OFFSET('Smelter Reference List'!$C$4,$S203-4,0)&amp;"")</f>
        <v>Feinhütte Halsbrücke GmbH</v>
      </c>
      <c r="E203" s="166" t="str">
        <f ca="1">IF(ISERROR($S203),"",OFFSET('Smelter Reference List'!$D$4,$S203-4,0)&amp;"")</f>
        <v>GERMANY</v>
      </c>
      <c r="F203" s="166" t="str">
        <f ca="1">IF(ISERROR($S203),"",OFFSET('Smelter Reference List'!$E$4,$S203-4,0))</f>
        <v>CID000466</v>
      </c>
      <c r="G203" s="166" t="str">
        <f ca="1">IF(C203=$U$4,"Enter smelter details", IF(ISERROR($S203),"",OFFSET('Smelter Reference List'!$F$4,$S203-4,0)))</f>
        <v>CFSI</v>
      </c>
      <c r="H203" s="290">
        <f ca="1">IF(ISERROR($S203),"",OFFSET('Smelter Reference List'!$G$4,$S203-4,0))</f>
        <v>0</v>
      </c>
      <c r="I203" s="291" t="str">
        <f ca="1">IF(ISERROR($S203),"",OFFSET('Smelter Reference List'!$H$4,$S203-4,0))</f>
        <v>Halsbrücke</v>
      </c>
      <c r="J203" s="291" t="str">
        <f ca="1">IF(ISERROR($S203),"",OFFSET('Smelter Reference List'!$I$4,$S203-4,0))</f>
        <v>Saxony</v>
      </c>
      <c r="K203" s="288"/>
      <c r="L203" s="288"/>
      <c r="M203" s="288"/>
      <c r="N203" s="288"/>
      <c r="O203" s="288"/>
      <c r="P203" s="288"/>
      <c r="Q203" s="289"/>
      <c r="R203" s="274"/>
      <c r="S203" s="275">
        <f>IF(OR(C203="",C203=T$4),NA(),MATCH($B203&amp;$C203,'Smelter Reference List'!$J:$J,0))</f>
        <v>332</v>
      </c>
      <c r="T203" s="276"/>
      <c r="U203" s="276"/>
      <c r="V203" s="276"/>
      <c r="W203" s="276"/>
    </row>
    <row r="204" spans="1:23" s="267" customFormat="1" ht="20.25">
      <c r="A204" s="265"/>
      <c r="B204" s="273" t="s">
        <v>2430</v>
      </c>
      <c r="C204" s="273" t="s">
        <v>1562</v>
      </c>
      <c r="D204" s="166" t="str">
        <f ca="1">IF(ISERROR($S204),"",OFFSET('Smelter Reference List'!$C$4,$S204-4,0)&amp;"")</f>
        <v>Fenix Metals</v>
      </c>
      <c r="E204" s="166" t="str">
        <f ca="1">IF(ISERROR($S204),"",OFFSET('Smelter Reference List'!$D$4,$S204-4,0)&amp;"")</f>
        <v>POLAND</v>
      </c>
      <c r="F204" s="166" t="str">
        <f ca="1">IF(ISERROR($S204),"",OFFSET('Smelter Reference List'!$E$4,$S204-4,0))</f>
        <v>CID000468</v>
      </c>
      <c r="G204" s="166" t="str">
        <f ca="1">IF(C204=$U$4,"Enter smelter details", IF(ISERROR($S204),"",OFFSET('Smelter Reference List'!$F$4,$S204-4,0)))</f>
        <v>CFSI</v>
      </c>
      <c r="H204" s="290">
        <f ca="1">IF(ISERROR($S204),"",OFFSET('Smelter Reference List'!$G$4,$S204-4,0))</f>
        <v>0</v>
      </c>
      <c r="I204" s="291" t="str">
        <f ca="1">IF(ISERROR($S204),"",OFFSET('Smelter Reference List'!$H$4,$S204-4,0))</f>
        <v>Chmielów</v>
      </c>
      <c r="J204" s="291" t="str">
        <f ca="1">IF(ISERROR($S204),"",OFFSET('Smelter Reference List'!$I$4,$S204-4,0))</f>
        <v>Subcarpathian Voivodeship</v>
      </c>
      <c r="K204" s="288"/>
      <c r="L204" s="288"/>
      <c r="M204" s="288"/>
      <c r="N204" s="288"/>
      <c r="O204" s="288"/>
      <c r="P204" s="288"/>
      <c r="Q204" s="289"/>
      <c r="R204" s="274"/>
      <c r="S204" s="275">
        <f>IF(OR(C204="",C204=T$4),NA(),MATCH($B204&amp;$C204,'Smelter Reference List'!$J:$J,0))</f>
        <v>333</v>
      </c>
      <c r="T204" s="276"/>
      <c r="U204" s="276"/>
      <c r="V204" s="276"/>
      <c r="W204" s="276"/>
    </row>
    <row r="205" spans="1:23" s="267" customFormat="1" ht="20.25">
      <c r="A205" s="265"/>
      <c r="B205" s="273" t="s">
        <v>2430</v>
      </c>
      <c r="C205" s="273" t="s">
        <v>4609</v>
      </c>
      <c r="D205" s="166" t="str">
        <f ca="1">IF(ISERROR($S205),"",OFFSET('Smelter Reference List'!$C$4,$S205-4,0)&amp;"")</f>
        <v>Gejiu Fengming Metalurgy Chemical Plant</v>
      </c>
      <c r="E205" s="166" t="str">
        <f ca="1">IF(ISERROR($S205),"",OFFSET('Smelter Reference List'!$D$4,$S205-4,0)&amp;"")</f>
        <v>CHINA</v>
      </c>
      <c r="F205" s="166" t="str">
        <f ca="1">IF(ISERROR($S205),"",OFFSET('Smelter Reference List'!$E$4,$S205-4,0))</f>
        <v>CID002848</v>
      </c>
      <c r="G205" s="166" t="str">
        <f ca="1">IF(C205=$U$4,"Enter smelter details", IF(ISERROR($S205),"",OFFSET('Smelter Reference List'!$F$4,$S205-4,0)))</f>
        <v>CFSI</v>
      </c>
      <c r="H205" s="290">
        <f ca="1">IF(ISERROR($S205),"",OFFSET('Smelter Reference List'!$G$4,$S205-4,0))</f>
        <v>0</v>
      </c>
      <c r="I205" s="291" t="str">
        <f ca="1">IF(ISERROR($S205),"",OFFSET('Smelter Reference List'!$H$4,$S205-4,0))</f>
        <v>Jijie</v>
      </c>
      <c r="J205" s="291" t="str">
        <f ca="1">IF(ISERROR($S205),"",OFFSET('Smelter Reference List'!$I$4,$S205-4,0))</f>
        <v>Gejiu</v>
      </c>
      <c r="K205" s="288"/>
      <c r="L205" s="288"/>
      <c r="M205" s="288"/>
      <c r="N205" s="288"/>
      <c r="O205" s="288"/>
      <c r="P205" s="288"/>
      <c r="Q205" s="289"/>
      <c r="R205" s="274"/>
      <c r="S205" s="275">
        <f>IF(OR(C205="",C205=T$4),NA(),MATCH($B205&amp;$C205,'Smelter Reference List'!$J:$J,0))</f>
        <v>336</v>
      </c>
      <c r="T205" s="276"/>
      <c r="U205" s="276"/>
      <c r="V205" s="276"/>
      <c r="W205" s="276"/>
    </row>
    <row r="206" spans="1:23" s="267" customFormat="1" ht="20.25">
      <c r="A206" s="265"/>
      <c r="B206" s="273" t="s">
        <v>2430</v>
      </c>
      <c r="C206" s="273" t="s">
        <v>2890</v>
      </c>
      <c r="D206" s="166" t="str">
        <f ca="1">IF(ISERROR($S206),"",OFFSET('Smelter Reference List'!$C$4,$S206-4,0)&amp;"")</f>
        <v>Gejiu Kai Meng Industry and Trade LLC</v>
      </c>
      <c r="E206" s="166" t="str">
        <f ca="1">IF(ISERROR($S206),"",OFFSET('Smelter Reference List'!$D$4,$S206-4,0)&amp;"")</f>
        <v>CHINA</v>
      </c>
      <c r="F206" s="166" t="str">
        <f ca="1">IF(ISERROR($S206),"",OFFSET('Smelter Reference List'!$E$4,$S206-4,0))</f>
        <v>CID000942</v>
      </c>
      <c r="G206" s="166" t="str">
        <f ca="1">IF(C206=$U$4,"Enter smelter details", IF(ISERROR($S206),"",OFFSET('Smelter Reference List'!$F$4,$S206-4,0)))</f>
        <v>CFSI</v>
      </c>
      <c r="H206" s="290">
        <f ca="1">IF(ISERROR($S206),"",OFFSET('Smelter Reference List'!$G$4,$S206-4,0))</f>
        <v>0</v>
      </c>
      <c r="I206" s="291" t="str">
        <f ca="1">IF(ISERROR($S206),"",OFFSET('Smelter Reference List'!$H$4,$S206-4,0))</f>
        <v>Putuo District</v>
      </c>
      <c r="J206" s="291" t="str">
        <f ca="1">IF(ISERROR($S206),"",OFFSET('Smelter Reference List'!$I$4,$S206-4,0))</f>
        <v>Shanghai</v>
      </c>
      <c r="K206" s="288"/>
      <c r="L206" s="288"/>
      <c r="M206" s="288"/>
      <c r="N206" s="288"/>
      <c r="O206" s="288"/>
      <c r="P206" s="288"/>
      <c r="Q206" s="289"/>
      <c r="R206" s="274"/>
      <c r="S206" s="275">
        <f>IF(OR(C206="",C206=T$4),NA(),MATCH($B206&amp;$C206,'Smelter Reference List'!$J:$J,0))</f>
        <v>337</v>
      </c>
      <c r="T206" s="276"/>
      <c r="U206" s="276"/>
      <c r="V206" s="276"/>
      <c r="W206" s="276"/>
    </row>
    <row r="207" spans="1:23" s="267" customFormat="1" ht="20.25">
      <c r="A207" s="265"/>
      <c r="B207" s="273" t="s">
        <v>2430</v>
      </c>
      <c r="C207" s="273" t="s">
        <v>4382</v>
      </c>
      <c r="D207" s="166" t="str">
        <f ca="1">IF(ISERROR($S207),"",OFFSET('Smelter Reference List'!$C$4,$S207-4,0)&amp;"")</f>
        <v>Gejiu Non-Ferrous Metal Processing Co., Ltd.</v>
      </c>
      <c r="E207" s="166" t="str">
        <f ca="1">IF(ISERROR($S207),"",OFFSET('Smelter Reference List'!$D$4,$S207-4,0)&amp;"")</f>
        <v>CHINA</v>
      </c>
      <c r="F207" s="166" t="str">
        <f ca="1">IF(ISERROR($S207),"",OFFSET('Smelter Reference List'!$E$4,$S207-4,0))</f>
        <v>CID000538</v>
      </c>
      <c r="G207" s="166" t="str">
        <f ca="1">IF(C207=$U$4,"Enter smelter details", IF(ISERROR($S207),"",OFFSET('Smelter Reference List'!$F$4,$S207-4,0)))</f>
        <v>CFSI</v>
      </c>
      <c r="H207" s="290">
        <f ca="1">IF(ISERROR($S207),"",OFFSET('Smelter Reference List'!$G$4,$S207-4,0))</f>
        <v>0</v>
      </c>
      <c r="I207" s="291" t="str">
        <f ca="1">IF(ISERROR($S207),"",OFFSET('Smelter Reference List'!$H$4,$S207-4,0))</f>
        <v>Geiju</v>
      </c>
      <c r="J207" s="291" t="str">
        <f ca="1">IF(ISERROR($S207),"",OFFSET('Smelter Reference List'!$I$4,$S207-4,0))</f>
        <v>Yunnan</v>
      </c>
      <c r="K207" s="288"/>
      <c r="L207" s="288"/>
      <c r="M207" s="288"/>
      <c r="N207" s="288"/>
      <c r="O207" s="288"/>
      <c r="P207" s="288"/>
      <c r="Q207" s="289"/>
      <c r="R207" s="274"/>
      <c r="S207" s="275">
        <f>IF(OR(C207="",C207=T$4),NA(),MATCH($B207&amp;$C207,'Smelter Reference List'!$J:$J,0))</f>
        <v>338</v>
      </c>
      <c r="T207" s="276"/>
      <c r="U207" s="276"/>
      <c r="V207" s="276"/>
      <c r="W207" s="276"/>
    </row>
    <row r="208" spans="1:23" s="267" customFormat="1" ht="20.25">
      <c r="A208" s="265"/>
      <c r="B208" s="273" t="s">
        <v>2430</v>
      </c>
      <c r="C208" s="273" t="s">
        <v>3720</v>
      </c>
      <c r="D208" s="166" t="str">
        <f ca="1">IF(ISERROR($S208),"",OFFSET('Smelter Reference List'!$C$4,$S208-4,0)&amp;"")</f>
        <v>Gejiu Yunxin Nonferrous Electrolysis Co., Ltd.</v>
      </c>
      <c r="E208" s="166" t="str">
        <f ca="1">IF(ISERROR($S208),"",OFFSET('Smelter Reference List'!$D$4,$S208-4,0)&amp;"")</f>
        <v>CHINA</v>
      </c>
      <c r="F208" s="166" t="str">
        <f ca="1">IF(ISERROR($S208),"",OFFSET('Smelter Reference List'!$E$4,$S208-4,0))</f>
        <v>CID001908</v>
      </c>
      <c r="G208" s="166" t="str">
        <f ca="1">IF(C208=$U$4,"Enter smelter details", IF(ISERROR($S208),"",OFFSET('Smelter Reference List'!$F$4,$S208-4,0)))</f>
        <v>CFSI</v>
      </c>
      <c r="H208" s="290">
        <f ca="1">IF(ISERROR($S208),"",OFFSET('Smelter Reference List'!$G$4,$S208-4,0))</f>
        <v>0</v>
      </c>
      <c r="I208" s="291" t="str">
        <f ca="1">IF(ISERROR($S208),"",OFFSET('Smelter Reference List'!$H$4,$S208-4,0))</f>
        <v>Geiju</v>
      </c>
      <c r="J208" s="291" t="str">
        <f ca="1">IF(ISERROR($S208),"",OFFSET('Smelter Reference List'!$I$4,$S208-4,0))</f>
        <v>Yunnan</v>
      </c>
      <c r="K208" s="288"/>
      <c r="L208" s="288"/>
      <c r="M208" s="288"/>
      <c r="N208" s="288"/>
      <c r="O208" s="288"/>
      <c r="P208" s="288"/>
      <c r="Q208" s="289"/>
      <c r="R208" s="274"/>
      <c r="S208" s="275">
        <f>IF(OR(C208="",C208=T$4),NA(),MATCH($B208&amp;$C208,'Smelter Reference List'!$J:$J,0))</f>
        <v>339</v>
      </c>
      <c r="T208" s="276"/>
      <c r="U208" s="276"/>
      <c r="V208" s="276"/>
      <c r="W208" s="276"/>
    </row>
    <row r="209" spans="1:23" s="267" customFormat="1" ht="20.25">
      <c r="A209" s="265"/>
      <c r="B209" s="273" t="s">
        <v>2430</v>
      </c>
      <c r="C209" s="273" t="s">
        <v>3673</v>
      </c>
      <c r="D209" s="166" t="str">
        <f ca="1">IF(ISERROR($S209),"",OFFSET('Smelter Reference List'!$C$4,$S209-4,0)&amp;"")</f>
        <v>Gejiu Zili Mining And Metallurgy Co., Ltd.</v>
      </c>
      <c r="E209" s="166" t="str">
        <f ca="1">IF(ISERROR($S209),"",OFFSET('Smelter Reference List'!$D$4,$S209-4,0)&amp;"")</f>
        <v>CHINA</v>
      </c>
      <c r="F209" s="166" t="str">
        <f ca="1">IF(ISERROR($S209),"",OFFSET('Smelter Reference List'!$E$4,$S209-4,0))</f>
        <v>CID000555</v>
      </c>
      <c r="G209" s="166" t="str">
        <f ca="1">IF(C209=$U$4,"Enter smelter details", IF(ISERROR($S209),"",OFFSET('Smelter Reference List'!$F$4,$S209-4,0)))</f>
        <v>CFSI</v>
      </c>
      <c r="H209" s="290">
        <f ca="1">IF(ISERROR($S209),"",OFFSET('Smelter Reference List'!$G$4,$S209-4,0))</f>
        <v>0</v>
      </c>
      <c r="I209" s="291" t="str">
        <f ca="1">IF(ISERROR($S209),"",OFFSET('Smelter Reference List'!$H$4,$S209-4,0))</f>
        <v>Geiju</v>
      </c>
      <c r="J209" s="291" t="str">
        <f ca="1">IF(ISERROR($S209),"",OFFSET('Smelter Reference List'!$I$4,$S209-4,0))</f>
        <v>Yunnan</v>
      </c>
      <c r="K209" s="288"/>
      <c r="L209" s="288"/>
      <c r="M209" s="288"/>
      <c r="N209" s="288"/>
      <c r="O209" s="288"/>
      <c r="P209" s="288"/>
      <c r="Q209" s="289"/>
      <c r="R209" s="274"/>
      <c r="S209" s="275">
        <f>IF(OR(C209="",C209=T$4),NA(),MATCH($B209&amp;$C209,'Smelter Reference List'!$J:$J,0))</f>
        <v>341</v>
      </c>
      <c r="T209" s="276"/>
      <c r="U209" s="276"/>
      <c r="V209" s="276"/>
      <c r="W209" s="276"/>
    </row>
    <row r="210" spans="1:23" s="267" customFormat="1" ht="20.25">
      <c r="A210" s="265"/>
      <c r="B210" s="273" t="s">
        <v>2430</v>
      </c>
      <c r="C210" s="273" t="s">
        <v>4612</v>
      </c>
      <c r="D210" s="166" t="str">
        <f ca="1">IF(ISERROR($S210),"",OFFSET('Smelter Reference List'!$C$4,$S210-4,0)&amp;"")</f>
        <v>Guanyang Guida Nonferrous Metal Smelting Plant</v>
      </c>
      <c r="E210" s="166" t="str">
        <f ca="1">IF(ISERROR($S210),"",OFFSET('Smelter Reference List'!$D$4,$S210-4,0)&amp;"")</f>
        <v>CHINA</v>
      </c>
      <c r="F210" s="166" t="str">
        <f ca="1">IF(ISERROR($S210),"",OFFSET('Smelter Reference List'!$E$4,$S210-4,0))</f>
        <v>CID002849</v>
      </c>
      <c r="G210" s="166" t="str">
        <f ca="1">IF(C210=$U$4,"Enter smelter details", IF(ISERROR($S210),"",OFFSET('Smelter Reference List'!$F$4,$S210-4,0)))</f>
        <v>CFSI</v>
      </c>
      <c r="H210" s="290">
        <f ca="1">IF(ISERROR($S210),"",OFFSET('Smelter Reference List'!$G$4,$S210-4,0))</f>
        <v>0</v>
      </c>
      <c r="I210" s="291" t="str">
        <f ca="1">IF(ISERROR($S210),"",OFFSET('Smelter Reference List'!$H$4,$S210-4,0))</f>
        <v>Guanyang</v>
      </c>
      <c r="J210" s="291" t="str">
        <f ca="1">IF(ISERROR($S210),"",OFFSET('Smelter Reference List'!$I$4,$S210-4,0))</f>
        <v>Guangxi</v>
      </c>
      <c r="K210" s="288"/>
      <c r="L210" s="288"/>
      <c r="M210" s="288"/>
      <c r="N210" s="288"/>
      <c r="O210" s="288"/>
      <c r="P210" s="288"/>
      <c r="Q210" s="289"/>
      <c r="R210" s="274"/>
      <c r="S210" s="275">
        <f>IF(OR(C210="",C210=T$4),NA(),MATCH($B210&amp;$C210,'Smelter Reference List'!$J:$J,0))</f>
        <v>345</v>
      </c>
      <c r="T210" s="276"/>
      <c r="U210" s="276"/>
      <c r="V210" s="276"/>
      <c r="W210" s="276"/>
    </row>
    <row r="211" spans="1:23" s="267" customFormat="1" ht="20.25">
      <c r="A211" s="265"/>
      <c r="B211" s="273" t="s">
        <v>2430</v>
      </c>
      <c r="C211" s="273" t="s">
        <v>4650</v>
      </c>
      <c r="D211" s="166" t="str">
        <f ca="1">IF(ISERROR($S211),"",OFFSET('Smelter Reference List'!$C$4,$S211-4,0)&amp;"")</f>
        <v>HuiChang Hill Tin Industry Co., Ltd.</v>
      </c>
      <c r="E211" s="166" t="str">
        <f ca="1">IF(ISERROR($S211),"",OFFSET('Smelter Reference List'!$D$4,$S211-4,0)&amp;"")</f>
        <v>CHINA</v>
      </c>
      <c r="F211" s="166" t="str">
        <f ca="1">IF(ISERROR($S211),"",OFFSET('Smelter Reference List'!$E$4,$S211-4,0))</f>
        <v>CID002844</v>
      </c>
      <c r="G211" s="166" t="str">
        <f ca="1">IF(C211=$U$4,"Enter smelter details", IF(ISERROR($S211),"",OFFSET('Smelter Reference List'!$F$4,$S211-4,0)))</f>
        <v>CFSI</v>
      </c>
      <c r="H211" s="290">
        <f ca="1">IF(ISERROR($S211),"",OFFSET('Smelter Reference List'!$G$4,$S211-4,0))</f>
        <v>0</v>
      </c>
      <c r="I211" s="291" t="str">
        <f ca="1">IF(ISERROR($S211),"",OFFSET('Smelter Reference List'!$H$4,$S211-4,0))</f>
        <v>Ganzhou</v>
      </c>
      <c r="J211" s="291" t="str">
        <f ca="1">IF(ISERROR($S211),"",OFFSET('Smelter Reference List'!$I$4,$S211-4,0))</f>
        <v>Jiangxi</v>
      </c>
      <c r="K211" s="288"/>
      <c r="L211" s="288"/>
      <c r="M211" s="288"/>
      <c r="N211" s="288"/>
      <c r="O211" s="288"/>
      <c r="P211" s="288"/>
      <c r="Q211" s="289"/>
      <c r="R211" s="274"/>
      <c r="S211" s="275">
        <f>IF(OR(C211="",C211=T$4),NA(),MATCH($B211&amp;$C211,'Smelter Reference List'!$J:$J,0))</f>
        <v>346</v>
      </c>
      <c r="T211" s="276"/>
      <c r="U211" s="276"/>
      <c r="V211" s="276"/>
      <c r="W211" s="276"/>
    </row>
    <row r="212" spans="1:23" s="267" customFormat="1" ht="20.25">
      <c r="A212" s="265"/>
      <c r="B212" s="273" t="s">
        <v>2430</v>
      </c>
      <c r="C212" s="273" t="s">
        <v>4383</v>
      </c>
      <c r="D212" s="166" t="str">
        <f ca="1">IF(ISERROR($S212),"",OFFSET('Smelter Reference List'!$C$4,$S212-4,0)&amp;"")</f>
        <v>Huichang Jinshunda Tin Co., Ltd.</v>
      </c>
      <c r="E212" s="166" t="str">
        <f ca="1">IF(ISERROR($S212),"",OFFSET('Smelter Reference List'!$D$4,$S212-4,0)&amp;"")</f>
        <v>CHINA</v>
      </c>
      <c r="F212" s="166" t="str">
        <f ca="1">IF(ISERROR($S212),"",OFFSET('Smelter Reference List'!$E$4,$S212-4,0))</f>
        <v>CID000760</v>
      </c>
      <c r="G212" s="166" t="str">
        <f ca="1">IF(C212=$U$4,"Enter smelter details", IF(ISERROR($S212),"",OFFSET('Smelter Reference List'!$F$4,$S212-4,0)))</f>
        <v>CFSI</v>
      </c>
      <c r="H212" s="290">
        <f ca="1">IF(ISERROR($S212),"",OFFSET('Smelter Reference List'!$G$4,$S212-4,0))</f>
        <v>0</v>
      </c>
      <c r="I212" s="291" t="str">
        <f ca="1">IF(ISERROR($S212),"",OFFSET('Smelter Reference List'!$H$4,$S212-4,0))</f>
        <v>Ganzhou</v>
      </c>
      <c r="J212" s="291" t="str">
        <f ca="1">IF(ISERROR($S212),"",OFFSET('Smelter Reference List'!$I$4,$S212-4,0))</f>
        <v>Jiangxi</v>
      </c>
      <c r="K212" s="288"/>
      <c r="L212" s="288"/>
      <c r="M212" s="288"/>
      <c r="N212" s="288"/>
      <c r="O212" s="288"/>
      <c r="P212" s="288"/>
      <c r="Q212" s="289"/>
      <c r="R212" s="274"/>
      <c r="S212" s="275">
        <f>IF(OR(C212="",C212=T$4),NA(),MATCH($B212&amp;$C212,'Smelter Reference List'!$J:$J,0))</f>
        <v>347</v>
      </c>
      <c r="T212" s="276"/>
      <c r="U212" s="276"/>
      <c r="V212" s="276"/>
      <c r="W212" s="276"/>
    </row>
    <row r="213" spans="1:23" s="267" customFormat="1" ht="20.25">
      <c r="A213" s="265"/>
      <c r="B213" s="273" t="s">
        <v>2430</v>
      </c>
      <c r="C213" s="273" t="s">
        <v>3643</v>
      </c>
      <c r="D213" s="166" t="str">
        <f ca="1">IF(ISERROR($S213),"",OFFSET('Smelter Reference List'!$C$4,$S213-4,0)&amp;"")</f>
        <v>Jiangxi Ketai Advanced Material Co., Ltd.</v>
      </c>
      <c r="E213" s="166" t="str">
        <f ca="1">IF(ISERROR($S213),"",OFFSET('Smelter Reference List'!$D$4,$S213-4,0)&amp;"")</f>
        <v>CHINA</v>
      </c>
      <c r="F213" s="166" t="str">
        <f ca="1">IF(ISERROR($S213),"",OFFSET('Smelter Reference List'!$E$4,$S213-4,0))</f>
        <v>CID000244</v>
      </c>
      <c r="G213" s="166" t="str">
        <f ca="1">IF(C213=$U$4,"Enter smelter details", IF(ISERROR($S213),"",OFFSET('Smelter Reference List'!$F$4,$S213-4,0)))</f>
        <v>CFSI</v>
      </c>
      <c r="H213" s="290">
        <f ca="1">IF(ISERROR($S213),"",OFFSET('Smelter Reference List'!$G$4,$S213-4,0))</f>
        <v>0</v>
      </c>
      <c r="I213" s="291" t="str">
        <f ca="1">IF(ISERROR($S213),"",OFFSET('Smelter Reference List'!$H$4,$S213-4,0))</f>
        <v>Yichun</v>
      </c>
      <c r="J213" s="291" t="str">
        <f ca="1">IF(ISERROR($S213),"",OFFSET('Smelter Reference List'!$I$4,$S213-4,0))</f>
        <v>Jiangxi</v>
      </c>
      <c r="K213" s="288"/>
      <c r="L213" s="288"/>
      <c r="M213" s="288"/>
      <c r="N213" s="288"/>
      <c r="O213" s="288"/>
      <c r="P213" s="288"/>
      <c r="Q213" s="289"/>
      <c r="R213" s="274"/>
      <c r="S213" s="275">
        <f>IF(OR(C213="",C213=T$4),NA(),MATCH($B213&amp;$C213,'Smelter Reference List'!$J:$J,0))</f>
        <v>351</v>
      </c>
      <c r="T213" s="276"/>
      <c r="U213" s="276"/>
      <c r="V213" s="276"/>
      <c r="W213" s="276"/>
    </row>
    <row r="214" spans="1:23" s="267" customFormat="1" ht="20.25">
      <c r="A214" s="265"/>
      <c r="B214" s="273" t="s">
        <v>2430</v>
      </c>
      <c r="C214" s="273" t="s">
        <v>3679</v>
      </c>
      <c r="D214" s="166" t="str">
        <f ca="1">IF(ISERROR($S214),"",OFFSET('Smelter Reference List'!$C$4,$S214-4,0)&amp;"")</f>
        <v>Linwu Xianggui Ore Smelting Co., Ltd.</v>
      </c>
      <c r="E214" s="166" t="str">
        <f ca="1">IF(ISERROR($S214),"",OFFSET('Smelter Reference List'!$D$4,$S214-4,0)&amp;"")</f>
        <v>CHINA</v>
      </c>
      <c r="F214" s="166" t="str">
        <f ca="1">IF(ISERROR($S214),"",OFFSET('Smelter Reference List'!$E$4,$S214-4,0))</f>
        <v>CID001063</v>
      </c>
      <c r="G214" s="166" t="str">
        <f ca="1">IF(C214=$U$4,"Enter smelter details", IF(ISERROR($S214),"",OFFSET('Smelter Reference List'!$F$4,$S214-4,0)))</f>
        <v>CFSI</v>
      </c>
      <c r="H214" s="290">
        <f ca="1">IF(ISERROR($S214),"",OFFSET('Smelter Reference List'!$G$4,$S214-4,0))</f>
        <v>0</v>
      </c>
      <c r="I214" s="291" t="str">
        <f ca="1">IF(ISERROR($S214),"",OFFSET('Smelter Reference List'!$H$4,$S214-4,0))</f>
        <v>Chenzhou</v>
      </c>
      <c r="J214" s="291" t="str">
        <f ca="1">IF(ISERROR($S214),"",OFFSET('Smelter Reference List'!$I$4,$S214-4,0))</f>
        <v>Hunan</v>
      </c>
      <c r="K214" s="288"/>
      <c r="L214" s="288"/>
      <c r="M214" s="288"/>
      <c r="N214" s="288"/>
      <c r="O214" s="288"/>
      <c r="P214" s="288"/>
      <c r="Q214" s="289"/>
      <c r="R214" s="274"/>
      <c r="S214" s="275">
        <f>IF(OR(C214="",C214=T$4),NA(),MATCH($B214&amp;$C214,'Smelter Reference List'!$J:$J,0))</f>
        <v>357</v>
      </c>
      <c r="T214" s="276"/>
      <c r="U214" s="276"/>
      <c r="V214" s="276"/>
      <c r="W214" s="276"/>
    </row>
    <row r="215" spans="1:23" s="267" customFormat="1" ht="20.25">
      <c r="A215" s="265"/>
      <c r="B215" s="273" t="s">
        <v>2430</v>
      </c>
      <c r="C215" s="273" t="s">
        <v>4416</v>
      </c>
      <c r="D215" s="166" t="str">
        <f ca="1">IF(ISERROR($S215),"",OFFSET('Smelter Reference List'!$C$4,$S215-4,0)&amp;"")</f>
        <v>Magnu's Minerais Metais e Ligas Ltda.</v>
      </c>
      <c r="E215" s="166" t="str">
        <f ca="1">IF(ISERROR($S215),"",OFFSET('Smelter Reference List'!$D$4,$S215-4,0)&amp;"")</f>
        <v>BRAZIL</v>
      </c>
      <c r="F215" s="166" t="str">
        <f ca="1">IF(ISERROR($S215),"",OFFSET('Smelter Reference List'!$E$4,$S215-4,0))</f>
        <v>CID002468</v>
      </c>
      <c r="G215" s="166" t="str">
        <f ca="1">IF(C215=$U$4,"Enter smelter details", IF(ISERROR($S215),"",OFFSET('Smelter Reference List'!$F$4,$S215-4,0)))</f>
        <v>CFSI</v>
      </c>
      <c r="H215" s="290">
        <f ca="1">IF(ISERROR($S215),"",OFFSET('Smelter Reference List'!$G$4,$S215-4,0))</f>
        <v>0</v>
      </c>
      <c r="I215" s="291" t="str">
        <f ca="1">IF(ISERROR($S215),"",OFFSET('Smelter Reference List'!$H$4,$S215-4,0))</f>
        <v>São João del Rei</v>
      </c>
      <c r="J215" s="291" t="str">
        <f ca="1">IF(ISERROR($S215),"",OFFSET('Smelter Reference List'!$I$4,$S215-4,0))</f>
        <v>Minas Gerais</v>
      </c>
      <c r="K215" s="288"/>
      <c r="L215" s="288"/>
      <c r="M215" s="288"/>
      <c r="N215" s="288"/>
      <c r="O215" s="288"/>
      <c r="P215" s="288"/>
      <c r="Q215" s="289"/>
      <c r="R215" s="274"/>
      <c r="S215" s="275">
        <f>IF(OR(C215="",C215=T$4),NA(),MATCH($B215&amp;$C215,'Smelter Reference List'!$J:$J,0))</f>
        <v>360</v>
      </c>
      <c r="T215" s="276"/>
      <c r="U215" s="276"/>
      <c r="V215" s="276"/>
      <c r="W215" s="276"/>
    </row>
    <row r="216" spans="1:23" s="267" customFormat="1" ht="20.25">
      <c r="A216" s="265"/>
      <c r="B216" s="273" t="s">
        <v>2430</v>
      </c>
      <c r="C216" s="273" t="s">
        <v>1572</v>
      </c>
      <c r="D216" s="166" t="str">
        <f ca="1">IF(ISERROR($S216),"",OFFSET('Smelter Reference List'!$C$4,$S216-4,0)&amp;"")</f>
        <v>Malaysia Smelting Corporation (MSC)</v>
      </c>
      <c r="E216" s="166" t="str">
        <f ca="1">IF(ISERROR($S216),"",OFFSET('Smelter Reference List'!$D$4,$S216-4,0)&amp;"")</f>
        <v>MALAYSIA</v>
      </c>
      <c r="F216" s="166" t="str">
        <f ca="1">IF(ISERROR($S216),"",OFFSET('Smelter Reference List'!$E$4,$S216-4,0))</f>
        <v>CID001105</v>
      </c>
      <c r="G216" s="166" t="str">
        <f ca="1">IF(C216=$U$4,"Enter smelter details", IF(ISERROR($S216),"",OFFSET('Smelter Reference List'!$F$4,$S216-4,0)))</f>
        <v>CFSI</v>
      </c>
      <c r="H216" s="290">
        <f ca="1">IF(ISERROR($S216),"",OFFSET('Smelter Reference List'!$G$4,$S216-4,0))</f>
        <v>0</v>
      </c>
      <c r="I216" s="291" t="str">
        <f ca="1">IF(ISERROR($S216),"",OFFSET('Smelter Reference List'!$H$4,$S216-4,0))</f>
        <v>Butterworth</v>
      </c>
      <c r="J216" s="291" t="str">
        <f ca="1">IF(ISERROR($S216),"",OFFSET('Smelter Reference List'!$I$4,$S216-4,0))</f>
        <v>Penang</v>
      </c>
      <c r="K216" s="288"/>
      <c r="L216" s="288"/>
      <c r="M216" s="288"/>
      <c r="N216" s="288"/>
      <c r="O216" s="288"/>
      <c r="P216" s="288"/>
      <c r="Q216" s="289"/>
      <c r="R216" s="274"/>
      <c r="S216" s="275">
        <f>IF(OR(C216="",C216=T$4),NA(),MATCH($B216&amp;$C216,'Smelter Reference List'!$J:$J,0))</f>
        <v>361</v>
      </c>
      <c r="T216" s="276"/>
      <c r="U216" s="276"/>
      <c r="V216" s="276"/>
      <c r="W216" s="276"/>
    </row>
    <row r="217" spans="1:23" s="267" customFormat="1" ht="20.25">
      <c r="A217" s="265"/>
      <c r="B217" s="273" t="s">
        <v>2430</v>
      </c>
      <c r="C217" s="273" t="s">
        <v>2690</v>
      </c>
      <c r="D217" s="166" t="str">
        <f ca="1">IF(ISERROR($S217),"",OFFSET('Smelter Reference List'!$C$4,$S217-4,0)&amp;"")</f>
        <v>Melt Metais e Ligas S/A</v>
      </c>
      <c r="E217" s="166" t="str">
        <f ca="1">IF(ISERROR($S217),"",OFFSET('Smelter Reference List'!$D$4,$S217-4,0)&amp;"")</f>
        <v>BRAZIL</v>
      </c>
      <c r="F217" s="166" t="str">
        <f ca="1">IF(ISERROR($S217),"",OFFSET('Smelter Reference List'!$E$4,$S217-4,0))</f>
        <v>CID002500</v>
      </c>
      <c r="G217" s="166" t="str">
        <f ca="1">IF(C217=$U$4,"Enter smelter details", IF(ISERROR($S217),"",OFFSET('Smelter Reference List'!$F$4,$S217-4,0)))</f>
        <v>CFSI</v>
      </c>
      <c r="H217" s="290">
        <f ca="1">IF(ISERROR($S217),"",OFFSET('Smelter Reference List'!$G$4,$S217-4,0))</f>
        <v>0</v>
      </c>
      <c r="I217" s="291" t="str">
        <f ca="1">IF(ISERROR($S217),"",OFFSET('Smelter Reference List'!$H$4,$S217-4,0))</f>
        <v>Ariquemes</v>
      </c>
      <c r="J217" s="291" t="str">
        <f ca="1">IF(ISERROR($S217),"",OFFSET('Smelter Reference List'!$I$4,$S217-4,0))</f>
        <v>Rondonia</v>
      </c>
      <c r="K217" s="288"/>
      <c r="L217" s="288"/>
      <c r="M217" s="288"/>
      <c r="N217" s="288"/>
      <c r="O217" s="288"/>
      <c r="P217" s="288"/>
      <c r="Q217" s="289"/>
      <c r="R217" s="274"/>
      <c r="S217" s="275">
        <f>IF(OR(C217="",C217=T$4),NA(),MATCH($B217&amp;$C217,'Smelter Reference List'!$J:$J,0))</f>
        <v>362</v>
      </c>
      <c r="T217" s="276"/>
      <c r="U217" s="276"/>
      <c r="V217" s="276"/>
      <c r="W217" s="276"/>
    </row>
    <row r="218" spans="1:23" s="267" customFormat="1" ht="20.25">
      <c r="A218" s="265"/>
      <c r="B218" s="273" t="s">
        <v>2430</v>
      </c>
      <c r="C218" s="273" t="s">
        <v>4560</v>
      </c>
      <c r="D218" s="166" t="str">
        <f ca="1">IF(ISERROR($S218),"",OFFSET('Smelter Reference List'!$C$4,$S218-4,0)&amp;"")</f>
        <v>Metahub Industries Sdn. Bhd.</v>
      </c>
      <c r="E218" s="166" t="str">
        <f ca="1">IF(ISERROR($S218),"",OFFSET('Smelter Reference List'!$D$4,$S218-4,0)&amp;"")</f>
        <v>MALAYSIA</v>
      </c>
      <c r="F218" s="166" t="str">
        <f ca="1">IF(ISERROR($S218),"",OFFSET('Smelter Reference List'!$E$4,$S218-4,0))</f>
        <v>CID001136</v>
      </c>
      <c r="G218" s="166" t="str">
        <f ca="1">IF(C218=$U$4,"Enter smelter details", IF(ISERROR($S218),"",OFFSET('Smelter Reference List'!$F$4,$S218-4,0)))</f>
        <v>CFSI</v>
      </c>
      <c r="H218" s="290">
        <f ca="1">IF(ISERROR($S218),"",OFFSET('Smelter Reference List'!$G$4,$S218-4,0))</f>
        <v>0</v>
      </c>
      <c r="I218" s="291" t="str">
        <f ca="1">IF(ISERROR($S218),"",OFFSET('Smelter Reference List'!$H$4,$S218-4,0))</f>
        <v>Johor Bahru</v>
      </c>
      <c r="J218" s="291" t="str">
        <f ca="1">IF(ISERROR($S218),"",OFFSET('Smelter Reference List'!$I$4,$S218-4,0))</f>
        <v>Johor</v>
      </c>
      <c r="K218" s="288"/>
      <c r="L218" s="288"/>
      <c r="M218" s="288"/>
      <c r="N218" s="288"/>
      <c r="O218" s="288"/>
      <c r="P218" s="288"/>
      <c r="Q218" s="289"/>
      <c r="R218" s="274"/>
      <c r="S218" s="275">
        <f>IF(OR(C218="",C218=T$4),NA(),MATCH($B218&amp;$C218,'Smelter Reference List'!$J:$J,0))</f>
        <v>364</v>
      </c>
      <c r="T218" s="276"/>
      <c r="U218" s="276"/>
      <c r="V218" s="276"/>
      <c r="W218" s="276"/>
    </row>
    <row r="219" spans="1:23" s="267" customFormat="1" ht="20.25">
      <c r="A219" s="265"/>
      <c r="B219" s="273" t="s">
        <v>2430</v>
      </c>
      <c r="C219" s="273" t="s">
        <v>4391</v>
      </c>
      <c r="D219" s="166" t="str">
        <f ca="1">IF(ISERROR($S219),"",OFFSET('Smelter Reference List'!$C$4,$S219-4,0)&amp;"")</f>
        <v>Metallic Resources, Inc.</v>
      </c>
      <c r="E219" s="166" t="str">
        <f ca="1">IF(ISERROR($S219),"",OFFSET('Smelter Reference List'!$D$4,$S219-4,0)&amp;"")</f>
        <v>UNITED STATES</v>
      </c>
      <c r="F219" s="166" t="str">
        <f ca="1">IF(ISERROR($S219),"",OFFSET('Smelter Reference List'!$E$4,$S219-4,0))</f>
        <v>CID001142</v>
      </c>
      <c r="G219" s="166" t="str">
        <f ca="1">IF(C219=$U$4,"Enter smelter details", IF(ISERROR($S219),"",OFFSET('Smelter Reference List'!$F$4,$S219-4,0)))</f>
        <v>CFSI</v>
      </c>
      <c r="H219" s="290">
        <f ca="1">IF(ISERROR($S219),"",OFFSET('Smelter Reference List'!$G$4,$S219-4,0))</f>
        <v>0</v>
      </c>
      <c r="I219" s="291" t="str">
        <f ca="1">IF(ISERROR($S219),"",OFFSET('Smelter Reference List'!$H$4,$S219-4,0))</f>
        <v>Twinsburg</v>
      </c>
      <c r="J219" s="291" t="str">
        <f ca="1">IF(ISERROR($S219),"",OFFSET('Smelter Reference List'!$I$4,$S219-4,0))</f>
        <v>Ohio</v>
      </c>
      <c r="K219" s="288"/>
      <c r="L219" s="288"/>
      <c r="M219" s="288"/>
      <c r="N219" s="288"/>
      <c r="O219" s="288"/>
      <c r="P219" s="288"/>
      <c r="Q219" s="289"/>
      <c r="R219" s="274"/>
      <c r="S219" s="275">
        <f>IF(OR(C219="",C219=T$4),NA(),MATCH($B219&amp;$C219,'Smelter Reference List'!$J:$J,0))</f>
        <v>366</v>
      </c>
      <c r="T219" s="276"/>
      <c r="U219" s="276"/>
      <c r="V219" s="276"/>
      <c r="W219" s="276"/>
    </row>
    <row r="220" spans="1:23" s="267" customFormat="1" ht="20.25">
      <c r="A220" s="265"/>
      <c r="B220" s="273" t="s">
        <v>2430</v>
      </c>
      <c r="C220" s="273" t="s">
        <v>3754</v>
      </c>
      <c r="D220" s="166" t="str">
        <f ca="1">IF(ISERROR($S220),"",OFFSET('Smelter Reference List'!$C$4,$S220-4,0)&amp;"")</f>
        <v>Metallo-Chimique N.V.</v>
      </c>
      <c r="E220" s="166" t="str">
        <f ca="1">IF(ISERROR($S220),"",OFFSET('Smelter Reference List'!$D$4,$S220-4,0)&amp;"")</f>
        <v>BELGIUM</v>
      </c>
      <c r="F220" s="166" t="str">
        <f ca="1">IF(ISERROR($S220),"",OFFSET('Smelter Reference List'!$E$4,$S220-4,0))</f>
        <v>CID002773</v>
      </c>
      <c r="G220" s="166" t="str">
        <f ca="1">IF(C220=$U$4,"Enter smelter details", IF(ISERROR($S220),"",OFFSET('Smelter Reference List'!$F$4,$S220-4,0)))</f>
        <v>CFSI</v>
      </c>
      <c r="H220" s="290">
        <f ca="1">IF(ISERROR($S220),"",OFFSET('Smelter Reference List'!$G$4,$S220-4,0))</f>
        <v>0</v>
      </c>
      <c r="I220" s="291" t="str">
        <f ca="1">IF(ISERROR($S220),"",OFFSET('Smelter Reference List'!$H$4,$S220-4,0))</f>
        <v>Beerse</v>
      </c>
      <c r="J220" s="291" t="str">
        <f ca="1">IF(ISERROR($S220),"",OFFSET('Smelter Reference List'!$I$4,$S220-4,0))</f>
        <v>Antwerp</v>
      </c>
      <c r="K220" s="288"/>
      <c r="L220" s="288"/>
      <c r="M220" s="288"/>
      <c r="N220" s="288"/>
      <c r="O220" s="288"/>
      <c r="P220" s="288"/>
      <c r="Q220" s="289"/>
      <c r="R220" s="274"/>
      <c r="S220" s="275">
        <f>IF(OR(C220="",C220=T$4),NA(),MATCH($B220&amp;$C220,'Smelter Reference List'!$J:$J,0))</f>
        <v>367</v>
      </c>
      <c r="T220" s="276"/>
      <c r="U220" s="276"/>
      <c r="V220" s="276"/>
      <c r="W220" s="276"/>
    </row>
    <row r="221" spans="1:23" s="267" customFormat="1" ht="20.25">
      <c r="A221" s="265"/>
      <c r="B221" s="273" t="s">
        <v>2430</v>
      </c>
      <c r="C221" s="273" t="s">
        <v>2057</v>
      </c>
      <c r="D221" s="166" t="str">
        <f ca="1">IF(ISERROR($S221),"",OFFSET('Smelter Reference List'!$C$4,$S221-4,0)&amp;"")</f>
        <v>Mineração Taboca S.A.</v>
      </c>
      <c r="E221" s="166" t="str">
        <f ca="1">IF(ISERROR($S221),"",OFFSET('Smelter Reference List'!$D$4,$S221-4,0)&amp;"")</f>
        <v>BRAZIL</v>
      </c>
      <c r="F221" s="166" t="str">
        <f ca="1">IF(ISERROR($S221),"",OFFSET('Smelter Reference List'!$E$4,$S221-4,0))</f>
        <v>CID001173</v>
      </c>
      <c r="G221" s="166" t="str">
        <f ca="1">IF(C221=$U$4,"Enter smelter details", IF(ISERROR($S221),"",OFFSET('Smelter Reference List'!$F$4,$S221-4,0)))</f>
        <v>CFSI</v>
      </c>
      <c r="H221" s="290">
        <f ca="1">IF(ISERROR($S221),"",OFFSET('Smelter Reference List'!$G$4,$S221-4,0))</f>
        <v>0</v>
      </c>
      <c r="I221" s="291" t="str">
        <f ca="1">IF(ISERROR($S221),"",OFFSET('Smelter Reference List'!$H$4,$S221-4,0))</f>
        <v>Bairro Guarapiranga</v>
      </c>
      <c r="J221" s="291" t="str">
        <f ca="1">IF(ISERROR($S221),"",OFFSET('Smelter Reference List'!$I$4,$S221-4,0))</f>
        <v>São Paulo</v>
      </c>
      <c r="K221" s="288"/>
      <c r="L221" s="288"/>
      <c r="M221" s="288"/>
      <c r="N221" s="288"/>
      <c r="O221" s="288"/>
      <c r="P221" s="288"/>
      <c r="Q221" s="289"/>
      <c r="R221" s="274"/>
      <c r="S221" s="275">
        <f>IF(OR(C221="",C221=T$4),NA(),MATCH($B221&amp;$C221,'Smelter Reference List'!$J:$J,0))</f>
        <v>368</v>
      </c>
      <c r="T221" s="276"/>
      <c r="U221" s="276"/>
      <c r="V221" s="276"/>
      <c r="W221" s="276"/>
    </row>
    <row r="222" spans="1:23" s="267" customFormat="1" ht="20.25">
      <c r="A222" s="265"/>
      <c r="B222" s="273" t="s">
        <v>2430</v>
      </c>
      <c r="C222" s="273" t="s">
        <v>2058</v>
      </c>
      <c r="D222" s="166" t="str">
        <f ca="1">IF(ISERROR($S222),"",OFFSET('Smelter Reference List'!$C$4,$S222-4,0)&amp;"")</f>
        <v>Minsur</v>
      </c>
      <c r="E222" s="166" t="str">
        <f ca="1">IF(ISERROR($S222),"",OFFSET('Smelter Reference List'!$D$4,$S222-4,0)&amp;"")</f>
        <v>PERU</v>
      </c>
      <c r="F222" s="166" t="str">
        <f ca="1">IF(ISERROR($S222),"",OFFSET('Smelter Reference List'!$E$4,$S222-4,0))</f>
        <v>CID001182</v>
      </c>
      <c r="G222" s="166" t="str">
        <f ca="1">IF(C222=$U$4,"Enter smelter details", IF(ISERROR($S222),"",OFFSET('Smelter Reference List'!$F$4,$S222-4,0)))</f>
        <v>CFSI</v>
      </c>
      <c r="H222" s="290">
        <f ca="1">IF(ISERROR($S222),"",OFFSET('Smelter Reference List'!$G$4,$S222-4,0))</f>
        <v>0</v>
      </c>
      <c r="I222" s="291" t="str">
        <f ca="1">IF(ISERROR($S222),"",OFFSET('Smelter Reference List'!$H$4,$S222-4,0))</f>
        <v>Paracas</v>
      </c>
      <c r="J222" s="291" t="str">
        <f ca="1">IF(ISERROR($S222),"",OFFSET('Smelter Reference List'!$I$4,$S222-4,0))</f>
        <v>Ica</v>
      </c>
      <c r="K222" s="288"/>
      <c r="L222" s="288"/>
      <c r="M222" s="288"/>
      <c r="N222" s="288"/>
      <c r="O222" s="288"/>
      <c r="P222" s="288"/>
      <c r="Q222" s="289"/>
      <c r="R222" s="274"/>
      <c r="S222" s="275">
        <f>IF(OR(C222="",C222=T$4),NA(),MATCH($B222&amp;$C222,'Smelter Reference List'!$J:$J,0))</f>
        <v>369</v>
      </c>
      <c r="T222" s="276"/>
      <c r="U222" s="276"/>
      <c r="V222" s="276"/>
      <c r="W222" s="276"/>
    </row>
    <row r="223" spans="1:23" s="267" customFormat="1" ht="20.25">
      <c r="A223" s="265"/>
      <c r="B223" s="273" t="s">
        <v>2430</v>
      </c>
      <c r="C223" s="273" t="s">
        <v>2477</v>
      </c>
      <c r="D223" s="166" t="str">
        <f ca="1">IF(ISERROR($S223),"",OFFSET('Smelter Reference List'!$C$4,$S223-4,0)&amp;"")</f>
        <v>Mitsubishi Materials Corporation</v>
      </c>
      <c r="E223" s="166" t="str">
        <f ca="1">IF(ISERROR($S223),"",OFFSET('Smelter Reference List'!$D$4,$S223-4,0)&amp;"")</f>
        <v>JAPAN</v>
      </c>
      <c r="F223" s="166" t="str">
        <f ca="1">IF(ISERROR($S223),"",OFFSET('Smelter Reference List'!$E$4,$S223-4,0))</f>
        <v>CID001191</v>
      </c>
      <c r="G223" s="166" t="str">
        <f ca="1">IF(C223=$U$4,"Enter smelter details", IF(ISERROR($S223),"",OFFSET('Smelter Reference List'!$F$4,$S223-4,0)))</f>
        <v>CFSI</v>
      </c>
      <c r="H223" s="290">
        <f ca="1">IF(ISERROR($S223),"",OFFSET('Smelter Reference List'!$G$4,$S223-4,0))</f>
        <v>0</v>
      </c>
      <c r="I223" s="291" t="str">
        <f ca="1">IF(ISERROR($S223),"",OFFSET('Smelter Reference List'!$H$4,$S223-4,0))</f>
        <v>Asago</v>
      </c>
      <c r="J223" s="291" t="str">
        <f ca="1">IF(ISERROR($S223),"",OFFSET('Smelter Reference List'!$I$4,$S223-4,0))</f>
        <v>Hyogo</v>
      </c>
      <c r="K223" s="288"/>
      <c r="L223" s="288"/>
      <c r="M223" s="288"/>
      <c r="N223" s="288"/>
      <c r="O223" s="288"/>
      <c r="P223" s="288"/>
      <c r="Q223" s="289"/>
      <c r="R223" s="274"/>
      <c r="S223" s="275">
        <f>IF(OR(C223="",C223=T$4),NA(),MATCH($B223&amp;$C223,'Smelter Reference List'!$J:$J,0))</f>
        <v>370</v>
      </c>
      <c r="T223" s="276"/>
      <c r="U223" s="276"/>
      <c r="V223" s="276"/>
      <c r="W223" s="276"/>
    </row>
    <row r="224" spans="1:23" s="267" customFormat="1" ht="20.25">
      <c r="A224" s="265"/>
      <c r="B224" s="273" t="s">
        <v>2430</v>
      </c>
      <c r="C224" s="273" t="s">
        <v>4395</v>
      </c>
      <c r="D224" s="166" t="str">
        <f ca="1">IF(ISERROR($S224),"",OFFSET('Smelter Reference List'!$C$4,$S224-4,0)&amp;"")</f>
        <v>Nankang Nanshan Tin Manufactory Co., Ltd.</v>
      </c>
      <c r="E224" s="166" t="str">
        <f ca="1">IF(ISERROR($S224),"",OFFSET('Smelter Reference List'!$D$4,$S224-4,0)&amp;"")</f>
        <v>CHINA</v>
      </c>
      <c r="F224" s="166" t="str">
        <f ca="1">IF(ISERROR($S224),"",OFFSET('Smelter Reference List'!$E$4,$S224-4,0))</f>
        <v>CID001231</v>
      </c>
      <c r="G224" s="166" t="str">
        <f ca="1">IF(C224=$U$4,"Enter smelter details", IF(ISERROR($S224),"",OFFSET('Smelter Reference List'!$F$4,$S224-4,0)))</f>
        <v>CFSI</v>
      </c>
      <c r="H224" s="290">
        <f ca="1">IF(ISERROR($S224),"",OFFSET('Smelter Reference List'!$G$4,$S224-4,0))</f>
        <v>0</v>
      </c>
      <c r="I224" s="291" t="str">
        <f ca="1">IF(ISERROR($S224),"",OFFSET('Smelter Reference List'!$H$4,$S224-4,0))</f>
        <v>Ganzhou</v>
      </c>
      <c r="J224" s="291" t="str">
        <f ca="1">IF(ISERROR($S224),"",OFFSET('Smelter Reference List'!$I$4,$S224-4,0))</f>
        <v>Jiangxi</v>
      </c>
      <c r="K224" s="288"/>
      <c r="L224" s="288"/>
      <c r="M224" s="288"/>
      <c r="N224" s="288"/>
      <c r="O224" s="288"/>
      <c r="P224" s="288"/>
      <c r="Q224" s="289"/>
      <c r="R224" s="274"/>
      <c r="S224" s="275">
        <f>IF(OR(C224="",C224=T$4),NA(),MATCH($B224&amp;$C224,'Smelter Reference List'!$J:$J,0))</f>
        <v>372</v>
      </c>
      <c r="T224" s="276"/>
      <c r="U224" s="276"/>
      <c r="V224" s="276"/>
      <c r="W224" s="276"/>
    </row>
    <row r="225" spans="1:23" s="267" customFormat="1" ht="20.25">
      <c r="A225" s="265"/>
      <c r="B225" s="273" t="s">
        <v>2430</v>
      </c>
      <c r="C225" s="273" t="s">
        <v>3743</v>
      </c>
      <c r="D225" s="166" t="str">
        <f ca="1">IF(ISERROR($S225),"",OFFSET('Smelter Reference List'!$C$4,$S225-4,0)&amp;"")</f>
        <v>Nghe Tinh Non-Ferrous Metals Joint Stock Company</v>
      </c>
      <c r="E225" s="166" t="str">
        <f ca="1">IF(ISERROR($S225),"",OFFSET('Smelter Reference List'!$D$4,$S225-4,0)&amp;"")</f>
        <v>VIET NAM</v>
      </c>
      <c r="F225" s="166" t="str">
        <f ca="1">IF(ISERROR($S225),"",OFFSET('Smelter Reference List'!$E$4,$S225-4,0))</f>
        <v>CID002573</v>
      </c>
      <c r="G225" s="166" t="str">
        <f ca="1">IF(C225=$U$4,"Enter smelter details", IF(ISERROR($S225),"",OFFSET('Smelter Reference List'!$F$4,$S225-4,0)))</f>
        <v>CFSI</v>
      </c>
      <c r="H225" s="290">
        <f ca="1">IF(ISERROR($S225),"",OFFSET('Smelter Reference List'!$G$4,$S225-4,0))</f>
        <v>0</v>
      </c>
      <c r="I225" s="291" t="str">
        <f ca="1">IF(ISERROR($S225),"",OFFSET('Smelter Reference List'!$H$4,$S225-4,0))</f>
        <v>Quy Hop</v>
      </c>
      <c r="J225" s="291" t="str">
        <f ca="1">IF(ISERROR($S225),"",OFFSET('Smelter Reference List'!$I$4,$S225-4,0))</f>
        <v>Nghe An</v>
      </c>
      <c r="K225" s="288"/>
      <c r="L225" s="288"/>
      <c r="M225" s="288"/>
      <c r="N225" s="288"/>
      <c r="O225" s="288"/>
      <c r="P225" s="288"/>
      <c r="Q225" s="289"/>
      <c r="R225" s="274"/>
      <c r="S225" s="275">
        <f>IF(OR(C225="",C225=T$4),NA(),MATCH($B225&amp;$C225,'Smelter Reference List'!$J:$J,0))</f>
        <v>374</v>
      </c>
      <c r="T225" s="276"/>
      <c r="U225" s="276"/>
      <c r="V225" s="276"/>
      <c r="W225" s="276"/>
    </row>
    <row r="226" spans="1:23" s="267" customFormat="1" ht="20.25">
      <c r="A226" s="265"/>
      <c r="B226" s="273" t="s">
        <v>2430</v>
      </c>
      <c r="C226" s="273" t="s">
        <v>1476</v>
      </c>
      <c r="D226" s="166" t="str">
        <f ca="1">IF(ISERROR($S226),"",OFFSET('Smelter Reference List'!$C$4,$S226-4,0)&amp;"")</f>
        <v>O.M. Manufacturing (Thailand) Co., Ltd.</v>
      </c>
      <c r="E226" s="166" t="str">
        <f ca="1">IF(ISERROR($S226),"",OFFSET('Smelter Reference List'!$D$4,$S226-4,0)&amp;"")</f>
        <v>THAILAND</v>
      </c>
      <c r="F226" s="166" t="str">
        <f ca="1">IF(ISERROR($S226),"",OFFSET('Smelter Reference List'!$E$4,$S226-4,0))</f>
        <v>CID001314</v>
      </c>
      <c r="G226" s="166" t="str">
        <f ca="1">IF(C226=$U$4,"Enter smelter details", IF(ISERROR($S226),"",OFFSET('Smelter Reference List'!$F$4,$S226-4,0)))</f>
        <v>CFSI</v>
      </c>
      <c r="H226" s="290">
        <f ca="1">IF(ISERROR($S226),"",OFFSET('Smelter Reference List'!$G$4,$S226-4,0))</f>
        <v>0</v>
      </c>
      <c r="I226" s="291" t="str">
        <f ca="1">IF(ISERROR($S226),"",OFFSET('Smelter Reference List'!$H$4,$S226-4,0))</f>
        <v>Sriracha</v>
      </c>
      <c r="J226" s="291" t="str">
        <f ca="1">IF(ISERROR($S226),"",OFFSET('Smelter Reference List'!$I$4,$S226-4,0))</f>
        <v>Chonburi</v>
      </c>
      <c r="K226" s="288"/>
      <c r="L226" s="288"/>
      <c r="M226" s="288"/>
      <c r="N226" s="288"/>
      <c r="O226" s="288"/>
      <c r="P226" s="288"/>
      <c r="Q226" s="289"/>
      <c r="R226" s="274"/>
      <c r="S226" s="275">
        <f>IF(OR(C226="",C226=T$4),NA(),MATCH($B226&amp;$C226,'Smelter Reference List'!$J:$J,0))</f>
        <v>375</v>
      </c>
      <c r="T226" s="276"/>
      <c r="U226" s="276"/>
      <c r="V226" s="276"/>
      <c r="W226" s="276"/>
    </row>
    <row r="227" spans="1:23" s="267" customFormat="1" ht="20.25">
      <c r="A227" s="265"/>
      <c r="B227" s="273" t="s">
        <v>2430</v>
      </c>
      <c r="C227" s="273" t="s">
        <v>2839</v>
      </c>
      <c r="D227" s="166" t="str">
        <f ca="1">IF(ISERROR($S227),"",OFFSET('Smelter Reference List'!$C$4,$S227-4,0)&amp;"")</f>
        <v>O.M. Manufacturing Philippines, Inc.</v>
      </c>
      <c r="E227" s="166" t="str">
        <f ca="1">IF(ISERROR($S227),"",OFFSET('Smelter Reference List'!$D$4,$S227-4,0)&amp;"")</f>
        <v>PHILIPPINES</v>
      </c>
      <c r="F227" s="166" t="str">
        <f ca="1">IF(ISERROR($S227),"",OFFSET('Smelter Reference List'!$E$4,$S227-4,0))</f>
        <v>CID002517</v>
      </c>
      <c r="G227" s="166" t="str">
        <f ca="1">IF(C227=$U$4,"Enter smelter details", IF(ISERROR($S227),"",OFFSET('Smelter Reference List'!$F$4,$S227-4,0)))</f>
        <v>CFSI</v>
      </c>
      <c r="H227" s="290">
        <f ca="1">IF(ISERROR($S227),"",OFFSET('Smelter Reference List'!$G$4,$S227-4,0))</f>
        <v>0</v>
      </c>
      <c r="I227" s="291" t="str">
        <f ca="1">IF(ISERROR($S227),"",OFFSET('Smelter Reference List'!$H$4,$S227-4,0))</f>
        <v>Cavite Economic Zone</v>
      </c>
      <c r="J227" s="291" t="str">
        <f ca="1">IF(ISERROR($S227),"",OFFSET('Smelter Reference List'!$I$4,$S227-4,0))</f>
        <v>Rosario Cavite</v>
      </c>
      <c r="K227" s="288"/>
      <c r="L227" s="288"/>
      <c r="M227" s="288"/>
      <c r="N227" s="288"/>
      <c r="O227" s="288"/>
      <c r="P227" s="288"/>
      <c r="Q227" s="289"/>
      <c r="R227" s="274"/>
      <c r="S227" s="275">
        <f>IF(OR(C227="",C227=T$4),NA(),MATCH($B227&amp;$C227,'Smelter Reference List'!$J:$J,0))</f>
        <v>376</v>
      </c>
      <c r="T227" s="276"/>
      <c r="U227" s="276"/>
      <c r="V227" s="276"/>
      <c r="W227" s="276"/>
    </row>
    <row r="228" spans="1:23" s="267" customFormat="1" ht="20.25">
      <c r="A228" s="265"/>
      <c r="B228" s="273" t="s">
        <v>2430</v>
      </c>
      <c r="C228" s="273" t="s">
        <v>3700</v>
      </c>
      <c r="D228" s="166" t="str">
        <f ca="1">IF(ISERROR($S228),"",OFFSET('Smelter Reference List'!$C$4,$S228-4,0)&amp;"")</f>
        <v>Operaciones Metalurgical S.A.</v>
      </c>
      <c r="E228" s="166" t="str">
        <f ca="1">IF(ISERROR($S228),"",OFFSET('Smelter Reference List'!$D$4,$S228-4,0)&amp;"")</f>
        <v>BOLIVIA</v>
      </c>
      <c r="F228" s="166" t="str">
        <f ca="1">IF(ISERROR($S228),"",OFFSET('Smelter Reference List'!$E$4,$S228-4,0))</f>
        <v>CID001337</v>
      </c>
      <c r="G228" s="166" t="str">
        <f ca="1">IF(C228=$U$4,"Enter smelter details", IF(ISERROR($S228),"",OFFSET('Smelter Reference List'!$F$4,$S228-4,0)))</f>
        <v>CFSI</v>
      </c>
      <c r="H228" s="290">
        <f ca="1">IF(ISERROR($S228),"",OFFSET('Smelter Reference List'!$G$4,$S228-4,0))</f>
        <v>0</v>
      </c>
      <c r="I228" s="291" t="str">
        <f ca="1">IF(ISERROR($S228),"",OFFSET('Smelter Reference List'!$H$4,$S228-4,0))</f>
        <v>Oruro</v>
      </c>
      <c r="J228" s="291" t="str">
        <f ca="1">IF(ISERROR($S228),"",OFFSET('Smelter Reference List'!$I$4,$S228-4,0))</f>
        <v>Cercado</v>
      </c>
      <c r="K228" s="288"/>
      <c r="L228" s="288"/>
      <c r="M228" s="288"/>
      <c r="N228" s="288"/>
      <c r="O228" s="288"/>
      <c r="P228" s="288"/>
      <c r="Q228" s="289"/>
      <c r="R228" s="274"/>
      <c r="S228" s="275">
        <f>IF(OR(C228="",C228=T$4),NA(),MATCH($B228&amp;$C228,'Smelter Reference List'!$J:$J,0))</f>
        <v>378</v>
      </c>
      <c r="T228" s="276"/>
      <c r="U228" s="276"/>
      <c r="V228" s="276"/>
      <c r="W228" s="276"/>
    </row>
    <row r="229" spans="1:23" s="267" customFormat="1" ht="20.25">
      <c r="A229" s="265"/>
      <c r="B229" s="273" t="s">
        <v>2430</v>
      </c>
      <c r="C229" s="273" t="s">
        <v>3640</v>
      </c>
      <c r="D229" s="166" t="str">
        <f ca="1">IF(ISERROR($S229),"",OFFSET('Smelter Reference List'!$C$4,$S229-4,0)&amp;"")</f>
        <v>Phoenix Metal Ltd.</v>
      </c>
      <c r="E229" s="166" t="str">
        <f ca="1">IF(ISERROR($S229),"",OFFSET('Smelter Reference List'!$D$4,$S229-4,0)&amp;"")</f>
        <v>RWANDA</v>
      </c>
      <c r="F229" s="166" t="str">
        <f ca="1">IF(ISERROR($S229),"",OFFSET('Smelter Reference List'!$E$4,$S229-4,0))</f>
        <v>CID002507</v>
      </c>
      <c r="G229" s="166" t="str">
        <f ca="1">IF(C229=$U$4,"Enter smelter details", IF(ISERROR($S229),"",OFFSET('Smelter Reference List'!$F$4,$S229-4,0)))</f>
        <v>CFSI</v>
      </c>
      <c r="H229" s="290">
        <f ca="1">IF(ISERROR($S229),"",OFFSET('Smelter Reference List'!$G$4,$S229-4,0))</f>
        <v>0</v>
      </c>
      <c r="I229" s="291" t="str">
        <f ca="1">IF(ISERROR($S229),"",OFFSET('Smelter Reference List'!$H$4,$S229-4,0))</f>
        <v>Jabana</v>
      </c>
      <c r="J229" s="291" t="str">
        <f ca="1">IF(ISERROR($S229),"",OFFSET('Smelter Reference List'!$I$4,$S229-4,0))</f>
        <v>Kigali</v>
      </c>
      <c r="K229" s="288"/>
      <c r="L229" s="288"/>
      <c r="M229" s="288"/>
      <c r="N229" s="288"/>
      <c r="O229" s="288"/>
      <c r="P229" s="288"/>
      <c r="Q229" s="289"/>
      <c r="R229" s="274"/>
      <c r="S229" s="275">
        <f>IF(OR(C229="",C229=T$4),NA(),MATCH($B229&amp;$C229,'Smelter Reference List'!$J:$J,0))</f>
        <v>380</v>
      </c>
      <c r="T229" s="276"/>
      <c r="U229" s="276"/>
      <c r="V229" s="276"/>
      <c r="W229" s="276"/>
    </row>
    <row r="230" spans="1:23" s="267" customFormat="1" ht="20.25">
      <c r="A230" s="265"/>
      <c r="B230" s="273" t="s">
        <v>2430</v>
      </c>
      <c r="C230" s="273" t="s">
        <v>2796</v>
      </c>
      <c r="D230" s="166" t="str">
        <f ca="1">IF(ISERROR($S230),"",OFFSET('Smelter Reference List'!$C$4,$S230-4,0)&amp;"")</f>
        <v>PT Alam Lestari Kencana</v>
      </c>
      <c r="E230" s="166" t="str">
        <f ca="1">IF(ISERROR($S230),"",OFFSET('Smelter Reference List'!$D$4,$S230-4,0)&amp;"")</f>
        <v>INDONESIA</v>
      </c>
      <c r="F230" s="166" t="str">
        <f ca="1">IF(ISERROR($S230),"",OFFSET('Smelter Reference List'!$E$4,$S230-4,0))</f>
        <v>CID001393</v>
      </c>
      <c r="G230" s="166" t="str">
        <f ca="1">IF(C230=$U$4,"Enter smelter details", IF(ISERROR($S230),"",OFFSET('Smelter Reference List'!$F$4,$S230-4,0)))</f>
        <v>CFSI</v>
      </c>
      <c r="H230" s="290">
        <f ca="1">IF(ISERROR($S230),"",OFFSET('Smelter Reference List'!$G$4,$S230-4,0))</f>
        <v>0</v>
      </c>
      <c r="I230" s="291" t="str">
        <f ca="1">IF(ISERROR($S230),"",OFFSET('Smelter Reference List'!$H$4,$S230-4,0))</f>
        <v>Pangkal Pinang</v>
      </c>
      <c r="J230" s="291" t="str">
        <f ca="1">IF(ISERROR($S230),"",OFFSET('Smelter Reference List'!$I$4,$S230-4,0))</f>
        <v>Bangka</v>
      </c>
      <c r="K230" s="288"/>
      <c r="L230" s="288"/>
      <c r="M230" s="288"/>
      <c r="N230" s="288"/>
      <c r="O230" s="288"/>
      <c r="P230" s="288"/>
      <c r="Q230" s="289"/>
      <c r="R230" s="274"/>
      <c r="S230" s="275">
        <f>IF(OR(C230="",C230=T$4),NA(),MATCH($B230&amp;$C230,'Smelter Reference List'!$J:$J,0))</f>
        <v>381</v>
      </c>
      <c r="T230" s="276"/>
      <c r="U230" s="276"/>
      <c r="V230" s="276"/>
      <c r="W230" s="276"/>
    </row>
    <row r="231" spans="1:23" s="267" customFormat="1" ht="20.25">
      <c r="A231" s="265"/>
      <c r="B231" s="273" t="s">
        <v>2430</v>
      </c>
      <c r="C231" s="273" t="s">
        <v>4525</v>
      </c>
      <c r="D231" s="166" t="str">
        <f ca="1">IF(ISERROR($S231),"",OFFSET('Smelter Reference List'!$C$4,$S231-4,0)&amp;"")</f>
        <v>PT Aries Kencana Sejahtera</v>
      </c>
      <c r="E231" s="166" t="str">
        <f ca="1">IF(ISERROR($S231),"",OFFSET('Smelter Reference List'!$D$4,$S231-4,0)&amp;"")</f>
        <v>INDONESIA</v>
      </c>
      <c r="F231" s="166" t="str">
        <f ca="1">IF(ISERROR($S231),"",OFFSET('Smelter Reference List'!$E$4,$S231-4,0))</f>
        <v>CID000309</v>
      </c>
      <c r="G231" s="166" t="str">
        <f ca="1">IF(C231=$U$4,"Enter smelter details", IF(ISERROR($S231),"",OFFSET('Smelter Reference List'!$F$4,$S231-4,0)))</f>
        <v>CFSI</v>
      </c>
      <c r="H231" s="290">
        <f ca="1">IF(ISERROR($S231),"",OFFSET('Smelter Reference List'!$G$4,$S231-4,0))</f>
        <v>0</v>
      </c>
      <c r="I231" s="291" t="str">
        <f ca="1">IF(ISERROR($S231),"",OFFSET('Smelter Reference List'!$H$4,$S231-4,0))</f>
        <v>Kabupaten</v>
      </c>
      <c r="J231" s="291" t="str">
        <f ca="1">IF(ISERROR($S231),"",OFFSET('Smelter Reference List'!$I$4,$S231-4,0))</f>
        <v>Bangka</v>
      </c>
      <c r="K231" s="288"/>
      <c r="L231" s="288"/>
      <c r="M231" s="288"/>
      <c r="N231" s="288"/>
      <c r="O231" s="288"/>
      <c r="P231" s="288"/>
      <c r="Q231" s="289"/>
      <c r="R231" s="274"/>
      <c r="S231" s="275">
        <f>IF(OR(C231="",C231=T$4),NA(),MATCH($B231&amp;$C231,'Smelter Reference List'!$J:$J,0))</f>
        <v>382</v>
      </c>
      <c r="T231" s="276"/>
      <c r="U231" s="276"/>
      <c r="V231" s="276"/>
      <c r="W231" s="276"/>
    </row>
    <row r="232" spans="1:23" s="267" customFormat="1" ht="20.25">
      <c r="A232" s="265"/>
      <c r="B232" s="273" t="s">
        <v>2430</v>
      </c>
      <c r="C232" s="273" t="s">
        <v>1610</v>
      </c>
      <c r="D232" s="166" t="str">
        <f ca="1">IF(ISERROR($S232),"",OFFSET('Smelter Reference List'!$C$4,$S232-4,0)&amp;"")</f>
        <v>PT Artha Cipta Langgeng</v>
      </c>
      <c r="E232" s="166" t="str">
        <f ca="1">IF(ISERROR($S232),"",OFFSET('Smelter Reference List'!$D$4,$S232-4,0)&amp;"")</f>
        <v>INDONESIA</v>
      </c>
      <c r="F232" s="166" t="str">
        <f ca="1">IF(ISERROR($S232),"",OFFSET('Smelter Reference List'!$E$4,$S232-4,0))</f>
        <v>CID001399</v>
      </c>
      <c r="G232" s="166" t="str">
        <f ca="1">IF(C232=$U$4,"Enter smelter details", IF(ISERROR($S232),"",OFFSET('Smelter Reference List'!$F$4,$S232-4,0)))</f>
        <v>CFSI</v>
      </c>
      <c r="H232" s="290">
        <f ca="1">IF(ISERROR($S232),"",OFFSET('Smelter Reference List'!$G$4,$S232-4,0))</f>
        <v>0</v>
      </c>
      <c r="I232" s="291" t="str">
        <f ca="1">IF(ISERROR($S232),"",OFFSET('Smelter Reference List'!$H$4,$S232-4,0))</f>
        <v>Sungailiat</v>
      </c>
      <c r="J232" s="291" t="str">
        <f ca="1">IF(ISERROR($S232),"",OFFSET('Smelter Reference List'!$I$4,$S232-4,0))</f>
        <v>Bangka</v>
      </c>
      <c r="K232" s="288"/>
      <c r="L232" s="288"/>
      <c r="M232" s="288"/>
      <c r="N232" s="288"/>
      <c r="O232" s="288"/>
      <c r="P232" s="288"/>
      <c r="Q232" s="289"/>
      <c r="R232" s="274"/>
      <c r="S232" s="275">
        <f>IF(OR(C232="",C232=T$4),NA(),MATCH($B232&amp;$C232,'Smelter Reference List'!$J:$J,0))</f>
        <v>383</v>
      </c>
      <c r="T232" s="276"/>
      <c r="U232" s="276"/>
      <c r="V232" s="276"/>
      <c r="W232" s="276"/>
    </row>
    <row r="233" spans="1:23" s="267" customFormat="1" ht="20.25">
      <c r="A233" s="265"/>
      <c r="B233" s="273" t="s">
        <v>2430</v>
      </c>
      <c r="C233" s="273" t="s">
        <v>2841</v>
      </c>
      <c r="D233" s="166" t="str">
        <f ca="1">IF(ISERROR($S233),"",OFFSET('Smelter Reference List'!$C$4,$S233-4,0)&amp;"")</f>
        <v>PT ATD Makmur Mandiri Jaya</v>
      </c>
      <c r="E233" s="166" t="str">
        <f ca="1">IF(ISERROR($S233),"",OFFSET('Smelter Reference List'!$D$4,$S233-4,0)&amp;"")</f>
        <v>INDONESIA</v>
      </c>
      <c r="F233" s="166" t="str">
        <f ca="1">IF(ISERROR($S233),"",OFFSET('Smelter Reference List'!$E$4,$S233-4,0))</f>
        <v>CID002503</v>
      </c>
      <c r="G233" s="166" t="str">
        <f ca="1">IF(C233=$U$4,"Enter smelter details", IF(ISERROR($S233),"",OFFSET('Smelter Reference List'!$F$4,$S233-4,0)))</f>
        <v>CFSI</v>
      </c>
      <c r="H233" s="290">
        <f ca="1">IF(ISERROR($S233),"",OFFSET('Smelter Reference List'!$G$4,$S233-4,0))</f>
        <v>0</v>
      </c>
      <c r="I233" s="291" t="str">
        <f ca="1">IF(ISERROR($S233),"",OFFSET('Smelter Reference List'!$H$4,$S233-4,0))</f>
        <v>Sungailiat</v>
      </c>
      <c r="J233" s="291" t="str">
        <f ca="1">IF(ISERROR($S233),"",OFFSET('Smelter Reference List'!$I$4,$S233-4,0))</f>
        <v>Bangka</v>
      </c>
      <c r="K233" s="288"/>
      <c r="L233" s="288"/>
      <c r="M233" s="288"/>
      <c r="N233" s="288"/>
      <c r="O233" s="288"/>
      <c r="P233" s="288"/>
      <c r="Q233" s="289"/>
      <c r="R233" s="274"/>
      <c r="S233" s="275">
        <f>IF(OR(C233="",C233=T$4),NA(),MATCH($B233&amp;$C233,'Smelter Reference List'!$J:$J,0))</f>
        <v>384</v>
      </c>
      <c r="T233" s="276"/>
      <c r="U233" s="276"/>
      <c r="V233" s="276"/>
      <c r="W233" s="276"/>
    </row>
    <row r="234" spans="1:23" s="267" customFormat="1" ht="20.25">
      <c r="A234" s="265"/>
      <c r="B234" s="273" t="s">
        <v>2430</v>
      </c>
      <c r="C234" s="273" t="s">
        <v>1611</v>
      </c>
      <c r="D234" s="166" t="str">
        <f ca="1">IF(ISERROR($S234),"",OFFSET('Smelter Reference List'!$C$4,$S234-4,0)&amp;"")</f>
        <v>PT Babel Inti Perkasa</v>
      </c>
      <c r="E234" s="166" t="str">
        <f ca="1">IF(ISERROR($S234),"",OFFSET('Smelter Reference List'!$D$4,$S234-4,0)&amp;"")</f>
        <v>INDONESIA</v>
      </c>
      <c r="F234" s="166" t="str">
        <f ca="1">IF(ISERROR($S234),"",OFFSET('Smelter Reference List'!$E$4,$S234-4,0))</f>
        <v>CID001402</v>
      </c>
      <c r="G234" s="166" t="str">
        <f ca="1">IF(C234=$U$4,"Enter smelter details", IF(ISERROR($S234),"",OFFSET('Smelter Reference List'!$F$4,$S234-4,0)))</f>
        <v>CFSI</v>
      </c>
      <c r="H234" s="290">
        <f ca="1">IF(ISERROR($S234),"",OFFSET('Smelter Reference List'!$G$4,$S234-4,0))</f>
        <v>0</v>
      </c>
      <c r="I234" s="291" t="str">
        <f ca="1">IF(ISERROR($S234),"",OFFSET('Smelter Reference List'!$H$4,$S234-4,0))</f>
        <v>Lintang</v>
      </c>
      <c r="J234" s="291" t="str">
        <f ca="1">IF(ISERROR($S234),"",OFFSET('Smelter Reference List'!$I$4,$S234-4,0))</f>
        <v>Bangka</v>
      </c>
      <c r="K234" s="288"/>
      <c r="L234" s="288"/>
      <c r="M234" s="288"/>
      <c r="N234" s="288"/>
      <c r="O234" s="288"/>
      <c r="P234" s="288"/>
      <c r="Q234" s="289"/>
      <c r="R234" s="274"/>
      <c r="S234" s="275">
        <f>IF(OR(C234="",C234=T$4),NA(),MATCH($B234&amp;$C234,'Smelter Reference List'!$J:$J,0))</f>
        <v>385</v>
      </c>
      <c r="T234" s="276"/>
      <c r="U234" s="276"/>
      <c r="V234" s="276"/>
      <c r="W234" s="276"/>
    </row>
    <row r="235" spans="1:23" s="267" customFormat="1" ht="20.25">
      <c r="A235" s="265"/>
      <c r="B235" s="273" t="s">
        <v>2430</v>
      </c>
      <c r="C235" s="273" t="s">
        <v>2798</v>
      </c>
      <c r="D235" s="166" t="str">
        <f ca="1">IF(ISERROR($S235),"",OFFSET('Smelter Reference List'!$C$4,$S235-4,0)&amp;"")</f>
        <v>PT Bangka Kudai Tin</v>
      </c>
      <c r="E235" s="166" t="str">
        <f ca="1">IF(ISERROR($S235),"",OFFSET('Smelter Reference List'!$D$4,$S235-4,0)&amp;"")</f>
        <v>INDONESIA</v>
      </c>
      <c r="F235" s="166" t="str">
        <f ca="1">IF(ISERROR($S235),"",OFFSET('Smelter Reference List'!$E$4,$S235-4,0))</f>
        <v>CID001409</v>
      </c>
      <c r="G235" s="166" t="str">
        <f ca="1">IF(C235=$U$4,"Enter smelter details", IF(ISERROR($S235),"",OFFSET('Smelter Reference List'!$F$4,$S235-4,0)))</f>
        <v>CFSI</v>
      </c>
      <c r="H235" s="290">
        <f ca="1">IF(ISERROR($S235),"",OFFSET('Smelter Reference List'!$G$4,$S235-4,0))</f>
        <v>0</v>
      </c>
      <c r="I235" s="291" t="str">
        <f ca="1">IF(ISERROR($S235),"",OFFSET('Smelter Reference List'!$H$4,$S235-4,0))</f>
        <v>Sungailiat</v>
      </c>
      <c r="J235" s="291" t="str">
        <f ca="1">IF(ISERROR($S235),"",OFFSET('Smelter Reference List'!$I$4,$S235-4,0))</f>
        <v>Bangka</v>
      </c>
      <c r="K235" s="288"/>
      <c r="L235" s="288"/>
      <c r="M235" s="288"/>
      <c r="N235" s="288"/>
      <c r="O235" s="288"/>
      <c r="P235" s="288"/>
      <c r="Q235" s="289"/>
      <c r="R235" s="274"/>
      <c r="S235" s="275">
        <f>IF(OR(C235="",C235=T$4),NA(),MATCH($B235&amp;$C235,'Smelter Reference List'!$J:$J,0))</f>
        <v>386</v>
      </c>
      <c r="T235" s="276"/>
      <c r="U235" s="276"/>
      <c r="V235" s="276"/>
      <c r="W235" s="276"/>
    </row>
    <row r="236" spans="1:23" s="267" customFormat="1" ht="20.25">
      <c r="A236" s="265"/>
      <c r="B236" s="273" t="s">
        <v>2430</v>
      </c>
      <c r="C236" s="273" t="s">
        <v>4512</v>
      </c>
      <c r="D236" s="166" t="str">
        <f ca="1">IF(ISERROR($S236),"",OFFSET('Smelter Reference List'!$C$4,$S236-4,0)&amp;"")</f>
        <v>PT Bangka Prima Tin</v>
      </c>
      <c r="E236" s="166" t="str">
        <f ca="1">IF(ISERROR($S236),"",OFFSET('Smelter Reference List'!$D$4,$S236-4,0)&amp;"")</f>
        <v>INDONESIA</v>
      </c>
      <c r="F236" s="166" t="str">
        <f ca="1">IF(ISERROR($S236),"",OFFSET('Smelter Reference List'!$E$4,$S236-4,0))</f>
        <v>CID002776</v>
      </c>
      <c r="G236" s="166" t="str">
        <f ca="1">IF(C236=$U$4,"Enter smelter details", IF(ISERROR($S236),"",OFFSET('Smelter Reference List'!$F$4,$S236-4,0)))</f>
        <v>CFSI</v>
      </c>
      <c r="H236" s="290">
        <f ca="1">IF(ISERROR($S236),"",OFFSET('Smelter Reference List'!$G$4,$S236-4,0))</f>
        <v>0</v>
      </c>
      <c r="I236" s="291" t="str">
        <f ca="1">IF(ISERROR($S236),"",OFFSET('Smelter Reference List'!$H$4,$S236-4,0))</f>
        <v>Kabupaten</v>
      </c>
      <c r="J236" s="291" t="str">
        <f ca="1">IF(ISERROR($S236),"",OFFSET('Smelter Reference List'!$I$4,$S236-4,0))</f>
        <v>Bangka</v>
      </c>
      <c r="K236" s="288"/>
      <c r="L236" s="288"/>
      <c r="M236" s="288"/>
      <c r="N236" s="288"/>
      <c r="O236" s="288"/>
      <c r="P236" s="288"/>
      <c r="Q236" s="289"/>
      <c r="R236" s="274"/>
      <c r="S236" s="275">
        <f>IF(OR(C236="",C236=T$4),NA(),MATCH($B236&amp;$C236,'Smelter Reference List'!$J:$J,0))</f>
        <v>387</v>
      </c>
      <c r="T236" s="276"/>
      <c r="U236" s="276"/>
      <c r="V236" s="276"/>
      <c r="W236" s="276"/>
    </row>
    <row r="237" spans="1:23" s="267" customFormat="1" ht="20.25">
      <c r="A237" s="265"/>
      <c r="B237" s="273" t="s">
        <v>2430</v>
      </c>
      <c r="C237" s="273" t="s">
        <v>2800</v>
      </c>
      <c r="D237" s="166" t="str">
        <f ca="1">IF(ISERROR($S237),"",OFFSET('Smelter Reference List'!$C$4,$S237-4,0)&amp;"")</f>
        <v>PT Bangka Timah Utama Sejahtera</v>
      </c>
      <c r="E237" s="166" t="str">
        <f ca="1">IF(ISERROR($S237),"",OFFSET('Smelter Reference List'!$D$4,$S237-4,0)&amp;"")</f>
        <v>INDONESIA</v>
      </c>
      <c r="F237" s="166" t="str">
        <f ca="1">IF(ISERROR($S237),"",OFFSET('Smelter Reference List'!$E$4,$S237-4,0))</f>
        <v>CID001416</v>
      </c>
      <c r="G237" s="166" t="str">
        <f ca="1">IF(C237=$U$4,"Enter smelter details", IF(ISERROR($S237),"",OFFSET('Smelter Reference List'!$F$4,$S237-4,0)))</f>
        <v>CFSI</v>
      </c>
      <c r="H237" s="290">
        <f ca="1">IF(ISERROR($S237),"",OFFSET('Smelter Reference List'!$G$4,$S237-4,0))</f>
        <v>0</v>
      </c>
      <c r="I237" s="291" t="str">
        <f ca="1">IF(ISERROR($S237),"",OFFSET('Smelter Reference List'!$H$4,$S237-4,0))</f>
        <v>Pangkal Pinang</v>
      </c>
      <c r="J237" s="291" t="str">
        <f ca="1">IF(ISERROR($S237),"",OFFSET('Smelter Reference List'!$I$4,$S237-4,0))</f>
        <v>Bangka</v>
      </c>
      <c r="K237" s="288"/>
      <c r="L237" s="288"/>
      <c r="M237" s="288"/>
      <c r="N237" s="288"/>
      <c r="O237" s="288"/>
      <c r="P237" s="288"/>
      <c r="Q237" s="289"/>
      <c r="R237" s="274"/>
      <c r="S237" s="275">
        <f>IF(OR(C237="",C237=T$4),NA(),MATCH($B237&amp;$C237,'Smelter Reference List'!$J:$J,0))</f>
        <v>388</v>
      </c>
      <c r="T237" s="276"/>
      <c r="U237" s="276"/>
      <c r="V237" s="276"/>
      <c r="W237" s="276"/>
    </row>
    <row r="238" spans="1:23" s="267" customFormat="1" ht="20.25">
      <c r="A238" s="265"/>
      <c r="B238" s="273" t="s">
        <v>2430</v>
      </c>
      <c r="C238" s="273" t="s">
        <v>1255</v>
      </c>
      <c r="D238" s="166" t="str">
        <f ca="1">IF(ISERROR($S238),"",OFFSET('Smelter Reference List'!$C$4,$S238-4,0)&amp;"")</f>
        <v>PT Bangka Tin Industry</v>
      </c>
      <c r="E238" s="166" t="str">
        <f ca="1">IF(ISERROR($S238),"",OFFSET('Smelter Reference List'!$D$4,$S238-4,0)&amp;"")</f>
        <v>INDONESIA</v>
      </c>
      <c r="F238" s="166" t="str">
        <f ca="1">IF(ISERROR($S238),"",OFFSET('Smelter Reference List'!$E$4,$S238-4,0))</f>
        <v>CID001419</v>
      </c>
      <c r="G238" s="166" t="str">
        <f ca="1">IF(C238=$U$4,"Enter smelter details", IF(ISERROR($S238),"",OFFSET('Smelter Reference List'!$F$4,$S238-4,0)))</f>
        <v>CFSI</v>
      </c>
      <c r="H238" s="290">
        <f ca="1">IF(ISERROR($S238),"",OFFSET('Smelter Reference List'!$G$4,$S238-4,0))</f>
        <v>0</v>
      </c>
      <c r="I238" s="291" t="str">
        <f ca="1">IF(ISERROR($S238),"",OFFSET('Smelter Reference List'!$H$4,$S238-4,0))</f>
        <v>Sungailiat</v>
      </c>
      <c r="J238" s="291" t="str">
        <f ca="1">IF(ISERROR($S238),"",OFFSET('Smelter Reference List'!$I$4,$S238-4,0))</f>
        <v>Bangka</v>
      </c>
      <c r="K238" s="288"/>
      <c r="L238" s="288"/>
      <c r="M238" s="288"/>
      <c r="N238" s="288"/>
      <c r="O238" s="288"/>
      <c r="P238" s="288"/>
      <c r="Q238" s="289"/>
      <c r="R238" s="274"/>
      <c r="S238" s="275">
        <f>IF(OR(C238="",C238=T$4),NA(),MATCH($B238&amp;$C238,'Smelter Reference List'!$J:$J,0))</f>
        <v>389</v>
      </c>
      <c r="T238" s="276"/>
      <c r="U238" s="276"/>
      <c r="V238" s="276"/>
      <c r="W238" s="276"/>
    </row>
    <row r="239" spans="1:23" s="267" customFormat="1" ht="20.25">
      <c r="A239" s="265"/>
      <c r="B239" s="273" t="s">
        <v>2430</v>
      </c>
      <c r="C239" s="273" t="s">
        <v>1278</v>
      </c>
      <c r="D239" s="166" t="str">
        <f ca="1">IF(ISERROR($S239),"",OFFSET('Smelter Reference List'!$C$4,$S239-4,0)&amp;"")</f>
        <v>PT Belitung Industri Sejahtera</v>
      </c>
      <c r="E239" s="166" t="str">
        <f ca="1">IF(ISERROR($S239),"",OFFSET('Smelter Reference List'!$D$4,$S239-4,0)&amp;"")</f>
        <v>INDONESIA</v>
      </c>
      <c r="F239" s="166" t="str">
        <f ca="1">IF(ISERROR($S239),"",OFFSET('Smelter Reference List'!$E$4,$S239-4,0))</f>
        <v>CID001421</v>
      </c>
      <c r="G239" s="166" t="str">
        <f ca="1">IF(C239=$U$4,"Enter smelter details", IF(ISERROR($S239),"",OFFSET('Smelter Reference List'!$F$4,$S239-4,0)))</f>
        <v>CFSI</v>
      </c>
      <c r="H239" s="290">
        <f ca="1">IF(ISERROR($S239),"",OFFSET('Smelter Reference List'!$G$4,$S239-4,0))</f>
        <v>0</v>
      </c>
      <c r="I239" s="291" t="str">
        <f ca="1">IF(ISERROR($S239),"",OFFSET('Smelter Reference List'!$H$4,$S239-4,0))</f>
        <v>Kepulauan</v>
      </c>
      <c r="J239" s="291" t="str">
        <f ca="1">IF(ISERROR($S239),"",OFFSET('Smelter Reference List'!$I$4,$S239-4,0))</f>
        <v>Bangka</v>
      </c>
      <c r="K239" s="288"/>
      <c r="L239" s="288"/>
      <c r="M239" s="288"/>
      <c r="N239" s="288"/>
      <c r="O239" s="288"/>
      <c r="P239" s="288"/>
      <c r="Q239" s="289"/>
      <c r="R239" s="274"/>
      <c r="S239" s="275">
        <f>IF(OR(C239="",C239=T$4),NA(),MATCH($B239&amp;$C239,'Smelter Reference List'!$J:$J,0))</f>
        <v>390</v>
      </c>
      <c r="T239" s="276"/>
      <c r="U239" s="276"/>
      <c r="V239" s="276"/>
      <c r="W239" s="276"/>
    </row>
    <row r="240" spans="1:23" s="267" customFormat="1" ht="20.25">
      <c r="A240" s="265"/>
      <c r="B240" s="273" t="s">
        <v>2430</v>
      </c>
      <c r="C240" s="273" t="s">
        <v>2802</v>
      </c>
      <c r="D240" s="166" t="str">
        <f ca="1">IF(ISERROR($S240),"",OFFSET('Smelter Reference List'!$C$4,$S240-4,0)&amp;"")</f>
        <v>PT BilliTin Makmur Lestari</v>
      </c>
      <c r="E240" s="166" t="str">
        <f ca="1">IF(ISERROR($S240),"",OFFSET('Smelter Reference List'!$D$4,$S240-4,0)&amp;"")</f>
        <v>INDONESIA</v>
      </c>
      <c r="F240" s="166" t="str">
        <f ca="1">IF(ISERROR($S240),"",OFFSET('Smelter Reference List'!$E$4,$S240-4,0))</f>
        <v>CID001424</v>
      </c>
      <c r="G240" s="166" t="str">
        <f ca="1">IF(C240=$U$4,"Enter smelter details", IF(ISERROR($S240),"",OFFSET('Smelter Reference List'!$F$4,$S240-4,0)))</f>
        <v>CFSI</v>
      </c>
      <c r="H240" s="290">
        <f ca="1">IF(ISERROR($S240),"",OFFSET('Smelter Reference List'!$G$4,$S240-4,0))</f>
        <v>0</v>
      </c>
      <c r="I240" s="291" t="str">
        <f ca="1">IF(ISERROR($S240),"",OFFSET('Smelter Reference List'!$H$4,$S240-4,0))</f>
        <v>Sungailiat</v>
      </c>
      <c r="J240" s="291" t="str">
        <f ca="1">IF(ISERROR($S240),"",OFFSET('Smelter Reference List'!$I$4,$S240-4,0))</f>
        <v>Bangka</v>
      </c>
      <c r="K240" s="288"/>
      <c r="L240" s="288"/>
      <c r="M240" s="288"/>
      <c r="N240" s="288"/>
      <c r="O240" s="288"/>
      <c r="P240" s="288"/>
      <c r="Q240" s="289"/>
      <c r="R240" s="274"/>
      <c r="S240" s="275">
        <f>IF(OR(C240="",C240=T$4),NA(),MATCH($B240&amp;$C240,'Smelter Reference List'!$J:$J,0))</f>
        <v>391</v>
      </c>
      <c r="T240" s="276"/>
      <c r="U240" s="276"/>
      <c r="V240" s="276"/>
      <c r="W240" s="276"/>
    </row>
    <row r="241" spans="1:23" s="267" customFormat="1" ht="20.25">
      <c r="A241" s="265"/>
      <c r="B241" s="273" t="s">
        <v>2430</v>
      </c>
      <c r="C241" s="273" t="s">
        <v>1279</v>
      </c>
      <c r="D241" s="166" t="str">
        <f ca="1">IF(ISERROR($S241),"",OFFSET('Smelter Reference List'!$C$4,$S241-4,0)&amp;"")</f>
        <v>PT Bukit Timah</v>
      </c>
      <c r="E241" s="166" t="str">
        <f ca="1">IF(ISERROR($S241),"",OFFSET('Smelter Reference List'!$D$4,$S241-4,0)&amp;"")</f>
        <v>INDONESIA</v>
      </c>
      <c r="F241" s="166" t="str">
        <f ca="1">IF(ISERROR($S241),"",OFFSET('Smelter Reference List'!$E$4,$S241-4,0))</f>
        <v>CID001428</v>
      </c>
      <c r="G241" s="166" t="str">
        <f ca="1">IF(C241=$U$4,"Enter smelter details", IF(ISERROR($S241),"",OFFSET('Smelter Reference List'!$F$4,$S241-4,0)))</f>
        <v>CFSI</v>
      </c>
      <c r="H241" s="290">
        <f ca="1">IF(ISERROR($S241),"",OFFSET('Smelter Reference List'!$G$4,$S241-4,0))</f>
        <v>0</v>
      </c>
      <c r="I241" s="291" t="str">
        <f ca="1">IF(ISERROR($S241),"",OFFSET('Smelter Reference List'!$H$4,$S241-4,0))</f>
        <v>Pangkal Pinang</v>
      </c>
      <c r="J241" s="291" t="str">
        <f ca="1">IF(ISERROR($S241),"",OFFSET('Smelter Reference List'!$I$4,$S241-4,0))</f>
        <v>Bangka</v>
      </c>
      <c r="K241" s="288"/>
      <c r="L241" s="288"/>
      <c r="M241" s="288"/>
      <c r="N241" s="288"/>
      <c r="O241" s="288"/>
      <c r="P241" s="288"/>
      <c r="Q241" s="289"/>
      <c r="R241" s="274"/>
      <c r="S241" s="275">
        <f>IF(OR(C241="",C241=T$4),NA(),MATCH($B241&amp;$C241,'Smelter Reference List'!$J:$J,0))</f>
        <v>392</v>
      </c>
      <c r="T241" s="276"/>
      <c r="U241" s="276"/>
      <c r="V241" s="276"/>
      <c r="W241" s="276"/>
    </row>
    <row r="242" spans="1:23" s="267" customFormat="1" ht="20.25">
      <c r="A242" s="265"/>
      <c r="B242" s="273" t="s">
        <v>2430</v>
      </c>
      <c r="C242" s="273" t="s">
        <v>3751</v>
      </c>
      <c r="D242" s="166" t="str">
        <f ca="1">IF(ISERROR($S242),"",OFFSET('Smelter Reference List'!$C$4,$S242-4,0)&amp;"")</f>
        <v>PT Cipta Persada Mulia</v>
      </c>
      <c r="E242" s="166" t="str">
        <f ca="1">IF(ISERROR($S242),"",OFFSET('Smelter Reference List'!$D$4,$S242-4,0)&amp;"")</f>
        <v>INDONESIA</v>
      </c>
      <c r="F242" s="166" t="str">
        <f ca="1">IF(ISERROR($S242),"",OFFSET('Smelter Reference List'!$E$4,$S242-4,0))</f>
        <v>CID002696</v>
      </c>
      <c r="G242" s="166" t="str">
        <f ca="1">IF(C242=$U$4,"Enter smelter details", IF(ISERROR($S242),"",OFFSET('Smelter Reference List'!$F$4,$S242-4,0)))</f>
        <v>CFSI</v>
      </c>
      <c r="H242" s="290">
        <f ca="1">IF(ISERROR($S242),"",OFFSET('Smelter Reference List'!$G$4,$S242-4,0))</f>
        <v>0</v>
      </c>
      <c r="I242" s="291" t="str">
        <f ca="1">IF(ISERROR($S242),"",OFFSET('Smelter Reference List'!$H$4,$S242-4,0))</f>
        <v>Kepulauan</v>
      </c>
      <c r="J242" s="291" t="str">
        <f ca="1">IF(ISERROR($S242),"",OFFSET('Smelter Reference List'!$I$4,$S242-4,0))</f>
        <v>Bangka</v>
      </c>
      <c r="K242" s="288"/>
      <c r="L242" s="288"/>
      <c r="M242" s="288"/>
      <c r="N242" s="288"/>
      <c r="O242" s="288"/>
      <c r="P242" s="288"/>
      <c r="Q242" s="289"/>
      <c r="R242" s="274"/>
      <c r="S242" s="275">
        <f>IF(OR(C242="",C242=T$4),NA(),MATCH($B242&amp;$C242,'Smelter Reference List'!$J:$J,0))</f>
        <v>393</v>
      </c>
      <c r="T242" s="276"/>
      <c r="U242" s="276"/>
      <c r="V242" s="276"/>
      <c r="W242" s="276"/>
    </row>
    <row r="243" spans="1:23" s="267" customFormat="1" ht="20.25">
      <c r="A243" s="265"/>
      <c r="B243" s="273" t="s">
        <v>2430</v>
      </c>
      <c r="C243" s="273" t="s">
        <v>1256</v>
      </c>
      <c r="D243" s="166" t="str">
        <f ca="1">IF(ISERROR($S243),"",OFFSET('Smelter Reference List'!$C$4,$S243-4,0)&amp;"")</f>
        <v>PT DS Jaya Abadi</v>
      </c>
      <c r="E243" s="166" t="str">
        <f ca="1">IF(ISERROR($S243),"",OFFSET('Smelter Reference List'!$D$4,$S243-4,0)&amp;"")</f>
        <v>INDONESIA</v>
      </c>
      <c r="F243" s="166" t="str">
        <f ca="1">IF(ISERROR($S243),"",OFFSET('Smelter Reference List'!$E$4,$S243-4,0))</f>
        <v>CID001434</v>
      </c>
      <c r="G243" s="166" t="str">
        <f ca="1">IF(C243=$U$4,"Enter smelter details", IF(ISERROR($S243),"",OFFSET('Smelter Reference List'!$F$4,$S243-4,0)))</f>
        <v>CFSI</v>
      </c>
      <c r="H243" s="290">
        <f ca="1">IF(ISERROR($S243),"",OFFSET('Smelter Reference List'!$G$4,$S243-4,0))</f>
        <v>0</v>
      </c>
      <c r="I243" s="291" t="str">
        <f ca="1">IF(ISERROR($S243),"",OFFSET('Smelter Reference List'!$H$4,$S243-4,0))</f>
        <v>Pangkal Pinang</v>
      </c>
      <c r="J243" s="291" t="str">
        <f ca="1">IF(ISERROR($S243),"",OFFSET('Smelter Reference List'!$I$4,$S243-4,0))</f>
        <v>Bangka</v>
      </c>
      <c r="K243" s="288"/>
      <c r="L243" s="288"/>
      <c r="M243" s="288"/>
      <c r="N243" s="288"/>
      <c r="O243" s="288"/>
      <c r="P243" s="288"/>
      <c r="Q243" s="289"/>
      <c r="R243" s="274"/>
      <c r="S243" s="275">
        <f>IF(OR(C243="",C243=T$4),NA(),MATCH($B243&amp;$C243,'Smelter Reference List'!$J:$J,0))</f>
        <v>394</v>
      </c>
      <c r="T243" s="276"/>
      <c r="U243" s="276"/>
      <c r="V243" s="276"/>
      <c r="W243" s="276"/>
    </row>
    <row r="244" spans="1:23" s="267" customFormat="1" ht="20.25">
      <c r="A244" s="265"/>
      <c r="B244" s="273" t="s">
        <v>2430</v>
      </c>
      <c r="C244" s="273" t="s">
        <v>1280</v>
      </c>
      <c r="D244" s="166" t="str">
        <f ca="1">IF(ISERROR($S244),"",OFFSET('Smelter Reference List'!$C$4,$S244-4,0)&amp;"")</f>
        <v>PT Eunindo Usaha Mandiri</v>
      </c>
      <c r="E244" s="166" t="str">
        <f ca="1">IF(ISERROR($S244),"",OFFSET('Smelter Reference List'!$D$4,$S244-4,0)&amp;"")</f>
        <v>INDONESIA</v>
      </c>
      <c r="F244" s="166" t="str">
        <f ca="1">IF(ISERROR($S244),"",OFFSET('Smelter Reference List'!$E$4,$S244-4,0))</f>
        <v>CID001438</v>
      </c>
      <c r="G244" s="166" t="str">
        <f ca="1">IF(C244=$U$4,"Enter smelter details", IF(ISERROR($S244),"",OFFSET('Smelter Reference List'!$F$4,$S244-4,0)))</f>
        <v>CFSI</v>
      </c>
      <c r="H244" s="290">
        <f ca="1">IF(ISERROR($S244),"",OFFSET('Smelter Reference List'!$G$4,$S244-4,0))</f>
        <v>0</v>
      </c>
      <c r="I244" s="291" t="str">
        <f ca="1">IF(ISERROR($S244),"",OFFSET('Smelter Reference List'!$H$4,$S244-4,0))</f>
        <v>Karimun</v>
      </c>
      <c r="J244" s="291" t="str">
        <f ca="1">IF(ISERROR($S244),"",OFFSET('Smelter Reference List'!$I$4,$S244-4,0))</f>
        <v>Kepulauan Riau</v>
      </c>
      <c r="K244" s="288"/>
      <c r="L244" s="288"/>
      <c r="M244" s="288"/>
      <c r="N244" s="288"/>
      <c r="O244" s="288"/>
      <c r="P244" s="288"/>
      <c r="Q244" s="289"/>
      <c r="R244" s="274"/>
      <c r="S244" s="275">
        <f>IF(OR(C244="",C244=T$4),NA(),MATCH($B244&amp;$C244,'Smelter Reference List'!$J:$J,0))</f>
        <v>395</v>
      </c>
      <c r="T244" s="276"/>
      <c r="U244" s="276"/>
      <c r="V244" s="276"/>
      <c r="W244" s="276"/>
    </row>
    <row r="245" spans="1:23" s="267" customFormat="1" ht="20.25">
      <c r="A245" s="265"/>
      <c r="B245" s="273" t="s">
        <v>2430</v>
      </c>
      <c r="C245" s="273" t="s">
        <v>2804</v>
      </c>
      <c r="D245" s="166" t="str">
        <f ca="1">IF(ISERROR($S245),"",OFFSET('Smelter Reference List'!$C$4,$S245-4,0)&amp;"")</f>
        <v>PT Fang Di MulTindo</v>
      </c>
      <c r="E245" s="166" t="str">
        <f ca="1">IF(ISERROR($S245),"",OFFSET('Smelter Reference List'!$D$4,$S245-4,0)&amp;"")</f>
        <v>INDONESIA</v>
      </c>
      <c r="F245" s="166" t="str">
        <f ca="1">IF(ISERROR($S245),"",OFFSET('Smelter Reference List'!$E$4,$S245-4,0))</f>
        <v>CID001442</v>
      </c>
      <c r="G245" s="166" t="str">
        <f ca="1">IF(C245=$U$4,"Enter smelter details", IF(ISERROR($S245),"",OFFSET('Smelter Reference List'!$F$4,$S245-4,0)))</f>
        <v>CFSI</v>
      </c>
      <c r="H245" s="290">
        <f ca="1">IF(ISERROR($S245),"",OFFSET('Smelter Reference List'!$G$4,$S245-4,0))</f>
        <v>0</v>
      </c>
      <c r="I245" s="291" t="str">
        <f ca="1">IF(ISERROR($S245),"",OFFSET('Smelter Reference List'!$H$4,$S245-4,0))</f>
        <v>Pangkal Pinang</v>
      </c>
      <c r="J245" s="291" t="str">
        <f ca="1">IF(ISERROR($S245),"",OFFSET('Smelter Reference List'!$I$4,$S245-4,0))</f>
        <v>Bangka</v>
      </c>
      <c r="K245" s="288"/>
      <c r="L245" s="288"/>
      <c r="M245" s="288"/>
      <c r="N245" s="288"/>
      <c r="O245" s="288"/>
      <c r="P245" s="288"/>
      <c r="Q245" s="289"/>
      <c r="R245" s="274"/>
      <c r="S245" s="275">
        <f>IF(OR(C245="",C245=T$4),NA(),MATCH($B245&amp;$C245,'Smelter Reference List'!$J:$J,0))</f>
        <v>396</v>
      </c>
      <c r="T245" s="276"/>
      <c r="U245" s="276"/>
      <c r="V245" s="276"/>
      <c r="W245" s="276"/>
    </row>
    <row r="246" spans="1:23" s="267" customFormat="1" ht="20.25">
      <c r="A246" s="265"/>
      <c r="B246" s="273" t="s">
        <v>2430</v>
      </c>
      <c r="C246" s="273" t="s">
        <v>2843</v>
      </c>
      <c r="D246" s="166" t="str">
        <f ca="1">IF(ISERROR($S246),"",OFFSET('Smelter Reference List'!$C$4,$S246-4,0)&amp;"")</f>
        <v>PT Inti Stania Prima</v>
      </c>
      <c r="E246" s="166" t="str">
        <f ca="1">IF(ISERROR($S246),"",OFFSET('Smelter Reference List'!$D$4,$S246-4,0)&amp;"")</f>
        <v>INDONESIA</v>
      </c>
      <c r="F246" s="166" t="str">
        <f ca="1">IF(ISERROR($S246),"",OFFSET('Smelter Reference List'!$E$4,$S246-4,0))</f>
        <v>CID002530</v>
      </c>
      <c r="G246" s="166" t="str">
        <f ca="1">IF(C246=$U$4,"Enter smelter details", IF(ISERROR($S246),"",OFFSET('Smelter Reference List'!$F$4,$S246-4,0)))</f>
        <v>CFSI</v>
      </c>
      <c r="H246" s="290">
        <f ca="1">IF(ISERROR($S246),"",OFFSET('Smelter Reference List'!$G$4,$S246-4,0))</f>
        <v>0</v>
      </c>
      <c r="I246" s="291" t="str">
        <f ca="1">IF(ISERROR($S246),"",OFFSET('Smelter Reference List'!$H$4,$S246-4,0))</f>
        <v>Sungailiat</v>
      </c>
      <c r="J246" s="291" t="str">
        <f ca="1">IF(ISERROR($S246),"",OFFSET('Smelter Reference List'!$I$4,$S246-4,0))</f>
        <v>Bangka</v>
      </c>
      <c r="K246" s="288"/>
      <c r="L246" s="288"/>
      <c r="M246" s="288"/>
      <c r="N246" s="288"/>
      <c r="O246" s="288"/>
      <c r="P246" s="288"/>
      <c r="Q246" s="289"/>
      <c r="R246" s="274"/>
      <c r="S246" s="275">
        <f>IF(OR(C246="",C246=T$4),NA(),MATCH($B246&amp;$C246,'Smelter Reference List'!$J:$J,0))</f>
        <v>399</v>
      </c>
      <c r="T246" s="276"/>
      <c r="U246" s="276"/>
      <c r="V246" s="276"/>
      <c r="W246" s="276"/>
    </row>
    <row r="247" spans="1:23" s="267" customFormat="1" ht="20.25">
      <c r="A247" s="265"/>
      <c r="B247" s="273" t="s">
        <v>2430</v>
      </c>
      <c r="C247" s="273" t="s">
        <v>4483</v>
      </c>
      <c r="D247" s="166" t="str">
        <f ca="1">IF(ISERROR($S247),"",OFFSET('Smelter Reference List'!$C$4,$S247-4,0)&amp;"")</f>
        <v>PT Justindo</v>
      </c>
      <c r="E247" s="166" t="str">
        <f ca="1">IF(ISERROR($S247),"",OFFSET('Smelter Reference List'!$D$4,$S247-4,0)&amp;"")</f>
        <v>INDONESIA</v>
      </c>
      <c r="F247" s="166" t="str">
        <f ca="1">IF(ISERROR($S247),"",OFFSET('Smelter Reference List'!$E$4,$S247-4,0))</f>
        <v>CID000307</v>
      </c>
      <c r="G247" s="166" t="str">
        <f ca="1">IF(C247=$U$4,"Enter smelter details", IF(ISERROR($S247),"",OFFSET('Smelter Reference List'!$F$4,$S247-4,0)))</f>
        <v>CFSI</v>
      </c>
      <c r="H247" s="290">
        <f ca="1">IF(ISERROR($S247),"",OFFSET('Smelter Reference List'!$G$4,$S247-4,0))</f>
        <v>0</v>
      </c>
      <c r="I247" s="291" t="str">
        <f ca="1">IF(ISERROR($S247),"",OFFSET('Smelter Reference List'!$H$4,$S247-4,0))</f>
        <v>Kabupaten</v>
      </c>
      <c r="J247" s="291" t="str">
        <f ca="1">IF(ISERROR($S247),"",OFFSET('Smelter Reference List'!$I$4,$S247-4,0))</f>
        <v>Bangka</v>
      </c>
      <c r="K247" s="288"/>
      <c r="L247" s="288"/>
      <c r="M247" s="288"/>
      <c r="N247" s="288"/>
      <c r="O247" s="288"/>
      <c r="P247" s="288"/>
      <c r="Q247" s="289"/>
      <c r="R247" s="274"/>
      <c r="S247" s="275">
        <f>IF(OR(C247="",C247=T$4),NA(),MATCH($B247&amp;$C247,'Smelter Reference List'!$J:$J,0))</f>
        <v>400</v>
      </c>
      <c r="T247" s="276"/>
      <c r="U247" s="276"/>
      <c r="V247" s="276"/>
      <c r="W247" s="276"/>
    </row>
    <row r="248" spans="1:23" s="267" customFormat="1" ht="20.25">
      <c r="A248" s="265"/>
      <c r="B248" s="273" t="s">
        <v>2430</v>
      </c>
      <c r="C248" s="273" t="s">
        <v>1257</v>
      </c>
      <c r="D248" s="166" t="str">
        <f ca="1">IF(ISERROR($S248),"",OFFSET('Smelter Reference List'!$C$4,$S248-4,0)&amp;"")</f>
        <v>PT Karimun Mining</v>
      </c>
      <c r="E248" s="166" t="str">
        <f ca="1">IF(ISERROR($S248),"",OFFSET('Smelter Reference List'!$D$4,$S248-4,0)&amp;"")</f>
        <v>INDONESIA</v>
      </c>
      <c r="F248" s="166" t="str">
        <f ca="1">IF(ISERROR($S248),"",OFFSET('Smelter Reference List'!$E$4,$S248-4,0))</f>
        <v>CID001448</v>
      </c>
      <c r="G248" s="166" t="str">
        <f ca="1">IF(C248=$U$4,"Enter smelter details", IF(ISERROR($S248),"",OFFSET('Smelter Reference List'!$F$4,$S248-4,0)))</f>
        <v>CFSI</v>
      </c>
      <c r="H248" s="290">
        <f ca="1">IF(ISERROR($S248),"",OFFSET('Smelter Reference List'!$G$4,$S248-4,0))</f>
        <v>0</v>
      </c>
      <c r="I248" s="291" t="str">
        <f ca="1">IF(ISERROR($S248),"",OFFSET('Smelter Reference List'!$H$4,$S248-4,0))</f>
        <v>Karimun</v>
      </c>
      <c r="J248" s="291" t="str">
        <f ca="1">IF(ISERROR($S248),"",OFFSET('Smelter Reference List'!$I$4,$S248-4,0))</f>
        <v>Kepulauan Riau</v>
      </c>
      <c r="K248" s="288"/>
      <c r="L248" s="288"/>
      <c r="M248" s="288"/>
      <c r="N248" s="288"/>
      <c r="O248" s="288"/>
      <c r="P248" s="288"/>
      <c r="Q248" s="289"/>
      <c r="R248" s="274"/>
      <c r="S248" s="275">
        <f>IF(OR(C248="",C248=T$4),NA(),MATCH($B248&amp;$C248,'Smelter Reference List'!$J:$J,0))</f>
        <v>401</v>
      </c>
      <c r="T248" s="276"/>
      <c r="U248" s="276"/>
      <c r="V248" s="276"/>
      <c r="W248" s="276"/>
    </row>
    <row r="249" spans="1:23" s="267" customFormat="1" ht="20.25">
      <c r="A249" s="265"/>
      <c r="B249" s="273" t="s">
        <v>2430</v>
      </c>
      <c r="C249" s="273" t="s">
        <v>4615</v>
      </c>
      <c r="D249" s="166" t="str">
        <f ca="1">IF(ISERROR($S249),"",OFFSET('Smelter Reference List'!$C$4,$S249-4,0)&amp;"")</f>
        <v>PT Kijang Jaya Mandiri</v>
      </c>
      <c r="E249" s="166" t="str">
        <f ca="1">IF(ISERROR($S249),"",OFFSET('Smelter Reference List'!$D$4,$S249-4,0)&amp;"")</f>
        <v>INDONESIA</v>
      </c>
      <c r="F249" s="166" t="str">
        <f ca="1">IF(ISERROR($S249),"",OFFSET('Smelter Reference List'!$E$4,$S249-4,0))</f>
        <v>CID002829</v>
      </c>
      <c r="G249" s="166" t="str">
        <f ca="1">IF(C249=$U$4,"Enter smelter details", IF(ISERROR($S249),"",OFFSET('Smelter Reference List'!$F$4,$S249-4,0)))</f>
        <v>CFSI</v>
      </c>
      <c r="H249" s="290">
        <f ca="1">IF(ISERROR($S249),"",OFFSET('Smelter Reference List'!$G$4,$S249-4,0))</f>
        <v>0</v>
      </c>
      <c r="I249" s="291" t="str">
        <f ca="1">IF(ISERROR($S249),"",OFFSET('Smelter Reference List'!$H$4,$S249-4,0))</f>
        <v>Sungailiat</v>
      </c>
      <c r="J249" s="291" t="str">
        <f ca="1">IF(ISERROR($S249),"",OFFSET('Smelter Reference List'!$I$4,$S249-4,0))</f>
        <v>Bangka</v>
      </c>
      <c r="K249" s="288"/>
      <c r="L249" s="288"/>
      <c r="M249" s="288"/>
      <c r="N249" s="288"/>
      <c r="O249" s="288"/>
      <c r="P249" s="288"/>
      <c r="Q249" s="289"/>
      <c r="R249" s="274"/>
      <c r="S249" s="275">
        <f>IF(OR(C249="",C249=T$4),NA(),MATCH($B249&amp;$C249,'Smelter Reference List'!$J:$J,0))</f>
        <v>402</v>
      </c>
      <c r="T249" s="276"/>
      <c r="U249" s="276"/>
      <c r="V249" s="276"/>
      <c r="W249" s="276"/>
    </row>
    <row r="250" spans="1:23" s="267" customFormat="1" ht="20.25">
      <c r="A250" s="265"/>
      <c r="B250" s="273" t="s">
        <v>2430</v>
      </c>
      <c r="C250" s="273" t="s">
        <v>1281</v>
      </c>
      <c r="D250" s="166" t="str">
        <f ca="1">IF(ISERROR($S250),"",OFFSET('Smelter Reference List'!$C$4,$S250-4,0)&amp;"")</f>
        <v>PT Mitra Stania Prima</v>
      </c>
      <c r="E250" s="166" t="str">
        <f ca="1">IF(ISERROR($S250),"",OFFSET('Smelter Reference List'!$D$4,$S250-4,0)&amp;"")</f>
        <v>INDONESIA</v>
      </c>
      <c r="F250" s="166" t="str">
        <f ca="1">IF(ISERROR($S250),"",OFFSET('Smelter Reference List'!$E$4,$S250-4,0))</f>
        <v>CID001453</v>
      </c>
      <c r="G250" s="166" t="str">
        <f ca="1">IF(C250=$U$4,"Enter smelter details", IF(ISERROR($S250),"",OFFSET('Smelter Reference List'!$F$4,$S250-4,0)))</f>
        <v>CFSI</v>
      </c>
      <c r="H250" s="290">
        <f ca="1">IF(ISERROR($S250),"",OFFSET('Smelter Reference List'!$G$4,$S250-4,0))</f>
        <v>0</v>
      </c>
      <c r="I250" s="291" t="str">
        <f ca="1">IF(ISERROR($S250),"",OFFSET('Smelter Reference List'!$H$4,$S250-4,0))</f>
        <v>Sungailiat</v>
      </c>
      <c r="J250" s="291" t="str">
        <f ca="1">IF(ISERROR($S250),"",OFFSET('Smelter Reference List'!$I$4,$S250-4,0))</f>
        <v>Bangka</v>
      </c>
      <c r="K250" s="288"/>
      <c r="L250" s="288"/>
      <c r="M250" s="288"/>
      <c r="N250" s="288"/>
      <c r="O250" s="288"/>
      <c r="P250" s="288"/>
      <c r="Q250" s="289"/>
      <c r="R250" s="274"/>
      <c r="S250" s="275">
        <f>IF(OR(C250="",C250=T$4),NA(),MATCH($B250&amp;$C250,'Smelter Reference List'!$J:$J,0))</f>
        <v>403</v>
      </c>
      <c r="T250" s="276"/>
      <c r="U250" s="276"/>
      <c r="V250" s="276"/>
      <c r="W250" s="276"/>
    </row>
    <row r="251" spans="1:23" s="267" customFormat="1" ht="20.25">
      <c r="A251" s="265"/>
      <c r="B251" s="273" t="s">
        <v>2430</v>
      </c>
      <c r="C251" s="273" t="s">
        <v>2806</v>
      </c>
      <c r="D251" s="166" t="str">
        <f ca="1">IF(ISERROR($S251),"",OFFSET('Smelter Reference List'!$C$4,$S251-4,0)&amp;"")</f>
        <v>PT Panca Mega Persada</v>
      </c>
      <c r="E251" s="166" t="str">
        <f ca="1">IF(ISERROR($S251),"",OFFSET('Smelter Reference List'!$D$4,$S251-4,0)&amp;"")</f>
        <v>INDONESIA</v>
      </c>
      <c r="F251" s="166" t="str">
        <f ca="1">IF(ISERROR($S251),"",OFFSET('Smelter Reference List'!$E$4,$S251-4,0))</f>
        <v>CID001457</v>
      </c>
      <c r="G251" s="166" t="str">
        <f ca="1">IF(C251=$U$4,"Enter smelter details", IF(ISERROR($S251),"",OFFSET('Smelter Reference List'!$F$4,$S251-4,0)))</f>
        <v>CFSI</v>
      </c>
      <c r="H251" s="290">
        <f ca="1">IF(ISERROR($S251),"",OFFSET('Smelter Reference List'!$G$4,$S251-4,0))</f>
        <v>0</v>
      </c>
      <c r="I251" s="291" t="str">
        <f ca="1">IF(ISERROR($S251),"",OFFSET('Smelter Reference List'!$H$4,$S251-4,0))</f>
        <v>Sungailiat</v>
      </c>
      <c r="J251" s="291" t="str">
        <f ca="1">IF(ISERROR($S251),"",OFFSET('Smelter Reference List'!$I$4,$S251-4,0))</f>
        <v>Bangka</v>
      </c>
      <c r="K251" s="288"/>
      <c r="L251" s="288"/>
      <c r="M251" s="288"/>
      <c r="N251" s="288"/>
      <c r="O251" s="288"/>
      <c r="P251" s="288"/>
      <c r="Q251" s="289"/>
      <c r="R251" s="274"/>
      <c r="S251" s="275">
        <f>IF(OR(C251="",C251=T$4),NA(),MATCH($B251&amp;$C251,'Smelter Reference List'!$J:$J,0))</f>
        <v>404</v>
      </c>
      <c r="T251" s="276"/>
      <c r="U251" s="276"/>
      <c r="V251" s="276"/>
      <c r="W251" s="276"/>
    </row>
    <row r="252" spans="1:23" s="267" customFormat="1" ht="20.25">
      <c r="A252" s="265"/>
      <c r="B252" s="273" t="s">
        <v>2430</v>
      </c>
      <c r="C252" s="273" t="s">
        <v>2891</v>
      </c>
      <c r="D252" s="166" t="str">
        <f ca="1">IF(ISERROR($S252),"",OFFSET('Smelter Reference List'!$C$4,$S252-4,0)&amp;"")</f>
        <v>PT Pelat Timah Nusantara Tbk</v>
      </c>
      <c r="E252" s="166" t="str">
        <f ca="1">IF(ISERROR($S252),"",OFFSET('Smelter Reference List'!$D$4,$S252-4,0)&amp;"")</f>
        <v>INDONESIA</v>
      </c>
      <c r="F252" s="166" t="str">
        <f ca="1">IF(ISERROR($S252),"",OFFSET('Smelter Reference List'!$E$4,$S252-4,0))</f>
        <v>CID001486</v>
      </c>
      <c r="G252" s="166" t="str">
        <f ca="1">IF(C252=$U$4,"Enter smelter details", IF(ISERROR($S252),"",OFFSET('Smelter Reference List'!$F$4,$S252-4,0)))</f>
        <v>CFSI</v>
      </c>
      <c r="H252" s="290">
        <f ca="1">IF(ISERROR($S252),"",OFFSET('Smelter Reference List'!$G$4,$S252-4,0))</f>
        <v>0</v>
      </c>
      <c r="I252" s="291" t="str">
        <f ca="1">IF(ISERROR($S252),"",OFFSET('Smelter Reference List'!$H$4,$S252-4,0))</f>
        <v>Kabupaten</v>
      </c>
      <c r="J252" s="291" t="str">
        <f ca="1">IF(ISERROR($S252),"",OFFSET('Smelter Reference List'!$I$4,$S252-4,0))</f>
        <v>Bangka</v>
      </c>
      <c r="K252" s="288"/>
      <c r="L252" s="288"/>
      <c r="M252" s="288"/>
      <c r="N252" s="288"/>
      <c r="O252" s="288"/>
      <c r="P252" s="288"/>
      <c r="Q252" s="289"/>
      <c r="R252" s="274"/>
      <c r="S252" s="275">
        <f>IF(OR(C252="",C252=T$4),NA(),MATCH($B252&amp;$C252,'Smelter Reference List'!$J:$J,0))</f>
        <v>405</v>
      </c>
      <c r="T252" s="276"/>
      <c r="U252" s="276"/>
      <c r="V252" s="276"/>
      <c r="W252" s="276"/>
    </row>
    <row r="253" spans="1:23" s="267" customFormat="1" ht="20.25">
      <c r="A253" s="265"/>
      <c r="B253" s="273" t="s">
        <v>2430</v>
      </c>
      <c r="C253" s="273" t="s">
        <v>1488</v>
      </c>
      <c r="D253" s="166" t="str">
        <f ca="1">IF(ISERROR($S253),"",OFFSET('Smelter Reference List'!$C$4,$S253-4,0)&amp;"")</f>
        <v>PT Prima Timah Utama</v>
      </c>
      <c r="E253" s="166" t="str">
        <f ca="1">IF(ISERROR($S253),"",OFFSET('Smelter Reference List'!$D$4,$S253-4,0)&amp;"")</f>
        <v>INDONESIA</v>
      </c>
      <c r="F253" s="166" t="str">
        <f ca="1">IF(ISERROR($S253),"",OFFSET('Smelter Reference List'!$E$4,$S253-4,0))</f>
        <v>CID001458</v>
      </c>
      <c r="G253" s="166" t="str">
        <f ca="1">IF(C253=$U$4,"Enter smelter details", IF(ISERROR($S253),"",OFFSET('Smelter Reference List'!$F$4,$S253-4,0)))</f>
        <v>CFSI</v>
      </c>
      <c r="H253" s="290">
        <f ca="1">IF(ISERROR($S253),"",OFFSET('Smelter Reference List'!$G$4,$S253-4,0))</f>
        <v>0</v>
      </c>
      <c r="I253" s="291" t="str">
        <f ca="1">IF(ISERROR($S253),"",OFFSET('Smelter Reference List'!$H$4,$S253-4,0))</f>
        <v>Kepulauan</v>
      </c>
      <c r="J253" s="291" t="str">
        <f ca="1">IF(ISERROR($S253),"",OFFSET('Smelter Reference List'!$I$4,$S253-4,0))</f>
        <v>Bangka</v>
      </c>
      <c r="K253" s="288"/>
      <c r="L253" s="288"/>
      <c r="M253" s="288"/>
      <c r="N253" s="288"/>
      <c r="O253" s="288"/>
      <c r="P253" s="288"/>
      <c r="Q253" s="289"/>
      <c r="R253" s="274"/>
      <c r="S253" s="275">
        <f>IF(OR(C253="",C253=T$4),NA(),MATCH($B253&amp;$C253,'Smelter Reference List'!$J:$J,0))</f>
        <v>406</v>
      </c>
      <c r="T253" s="276"/>
      <c r="U253" s="276"/>
      <c r="V253" s="276"/>
      <c r="W253" s="276"/>
    </row>
    <row r="254" spans="1:23" s="267" customFormat="1" ht="20.25">
      <c r="A254" s="265"/>
      <c r="B254" s="273" t="s">
        <v>2430</v>
      </c>
      <c r="C254" s="273" t="s">
        <v>4399</v>
      </c>
      <c r="D254" s="166" t="str">
        <f ca="1">IF(ISERROR($S254),"",OFFSET('Smelter Reference List'!$C$4,$S254-4,0)&amp;"")</f>
        <v>PT Refined Bangka Tin</v>
      </c>
      <c r="E254" s="166" t="str">
        <f ca="1">IF(ISERROR($S254),"",OFFSET('Smelter Reference List'!$D$4,$S254-4,0)&amp;"")</f>
        <v>INDONESIA</v>
      </c>
      <c r="F254" s="166" t="str">
        <f ca="1">IF(ISERROR($S254),"",OFFSET('Smelter Reference List'!$E$4,$S254-4,0))</f>
        <v>CID001460</v>
      </c>
      <c r="G254" s="166" t="str">
        <f ca="1">IF(C254=$U$4,"Enter smelter details", IF(ISERROR($S254),"",OFFSET('Smelter Reference List'!$F$4,$S254-4,0)))</f>
        <v>CFSI</v>
      </c>
      <c r="H254" s="290">
        <f ca="1">IF(ISERROR($S254),"",OFFSET('Smelter Reference List'!$G$4,$S254-4,0))</f>
        <v>0</v>
      </c>
      <c r="I254" s="291" t="str">
        <f ca="1">IF(ISERROR($S254),"",OFFSET('Smelter Reference List'!$H$4,$S254-4,0))</f>
        <v>Sungailiat</v>
      </c>
      <c r="J254" s="291" t="str">
        <f ca="1">IF(ISERROR($S254),"",OFFSET('Smelter Reference List'!$I$4,$S254-4,0))</f>
        <v>Bangka</v>
      </c>
      <c r="K254" s="288"/>
      <c r="L254" s="288"/>
      <c r="M254" s="288"/>
      <c r="N254" s="288"/>
      <c r="O254" s="288"/>
      <c r="P254" s="288"/>
      <c r="Q254" s="289"/>
      <c r="R254" s="274"/>
      <c r="S254" s="275">
        <f>IF(OR(C254="",C254=T$4),NA(),MATCH($B254&amp;$C254,'Smelter Reference List'!$J:$J,0))</f>
        <v>407</v>
      </c>
      <c r="T254" s="276"/>
      <c r="U254" s="276"/>
      <c r="V254" s="276"/>
      <c r="W254" s="276"/>
    </row>
    <row r="255" spans="1:23" s="267" customFormat="1" ht="20.25">
      <c r="A255" s="265"/>
      <c r="B255" s="273" t="s">
        <v>2430</v>
      </c>
      <c r="C255" s="273" t="s">
        <v>1282</v>
      </c>
      <c r="D255" s="166" t="str">
        <f ca="1">IF(ISERROR($S255),"",OFFSET('Smelter Reference List'!$C$4,$S255-4,0)&amp;"")</f>
        <v>PT Sariwiguna Binasentosa</v>
      </c>
      <c r="E255" s="166" t="str">
        <f ca="1">IF(ISERROR($S255),"",OFFSET('Smelter Reference List'!$D$4,$S255-4,0)&amp;"")</f>
        <v>INDONESIA</v>
      </c>
      <c r="F255" s="166" t="str">
        <f ca="1">IF(ISERROR($S255),"",OFFSET('Smelter Reference List'!$E$4,$S255-4,0))</f>
        <v>CID001463</v>
      </c>
      <c r="G255" s="166" t="str">
        <f ca="1">IF(C255=$U$4,"Enter smelter details", IF(ISERROR($S255),"",OFFSET('Smelter Reference List'!$F$4,$S255-4,0)))</f>
        <v>CFSI</v>
      </c>
      <c r="H255" s="290">
        <f ca="1">IF(ISERROR($S255),"",OFFSET('Smelter Reference List'!$G$4,$S255-4,0))</f>
        <v>0</v>
      </c>
      <c r="I255" s="291" t="str">
        <f ca="1">IF(ISERROR($S255),"",OFFSET('Smelter Reference List'!$H$4,$S255-4,0))</f>
        <v>Pangkal Pinang</v>
      </c>
      <c r="J255" s="291" t="str">
        <f ca="1">IF(ISERROR($S255),"",OFFSET('Smelter Reference List'!$I$4,$S255-4,0))</f>
        <v>Bangka</v>
      </c>
      <c r="K255" s="288"/>
      <c r="L255" s="288"/>
      <c r="M255" s="288"/>
      <c r="N255" s="288"/>
      <c r="O255" s="288"/>
      <c r="P255" s="288"/>
      <c r="Q255" s="289"/>
      <c r="R255" s="274"/>
      <c r="S255" s="275">
        <f>IF(OR(C255="",C255=T$4),NA(),MATCH($B255&amp;$C255,'Smelter Reference List'!$J:$J,0))</f>
        <v>408</v>
      </c>
      <c r="T255" s="276"/>
      <c r="U255" s="276"/>
      <c r="V255" s="276"/>
      <c r="W255" s="276"/>
    </row>
    <row r="256" spans="1:23" s="267" customFormat="1" ht="20.25">
      <c r="A256" s="265"/>
      <c r="B256" s="273" t="s">
        <v>2430</v>
      </c>
      <c r="C256" s="273" t="s">
        <v>4400</v>
      </c>
      <c r="D256" s="166" t="str">
        <f ca="1">IF(ISERROR($S256),"",OFFSET('Smelter Reference List'!$C$4,$S256-4,0)&amp;"")</f>
        <v>PT Seirama Tin Investment</v>
      </c>
      <c r="E256" s="166" t="str">
        <f ca="1">IF(ISERROR($S256),"",OFFSET('Smelter Reference List'!$D$4,$S256-4,0)&amp;"")</f>
        <v>INDONESIA</v>
      </c>
      <c r="F256" s="166" t="str">
        <f ca="1">IF(ISERROR($S256),"",OFFSET('Smelter Reference List'!$E$4,$S256-4,0))</f>
        <v>CID001466</v>
      </c>
      <c r="G256" s="166" t="str">
        <f ca="1">IF(C256=$U$4,"Enter smelter details", IF(ISERROR($S256),"",OFFSET('Smelter Reference List'!$F$4,$S256-4,0)))</f>
        <v>CFSI</v>
      </c>
      <c r="H256" s="290">
        <f ca="1">IF(ISERROR($S256),"",OFFSET('Smelter Reference List'!$G$4,$S256-4,0))</f>
        <v>0</v>
      </c>
      <c r="I256" s="291" t="str">
        <f ca="1">IF(ISERROR($S256),"",OFFSET('Smelter Reference List'!$H$4,$S256-4,0))</f>
        <v>Sungailiat</v>
      </c>
      <c r="J256" s="291" t="str">
        <f ca="1">IF(ISERROR($S256),"",OFFSET('Smelter Reference List'!$I$4,$S256-4,0))</f>
        <v>Bangka</v>
      </c>
      <c r="K256" s="288"/>
      <c r="L256" s="288"/>
      <c r="M256" s="288"/>
      <c r="N256" s="288"/>
      <c r="O256" s="288"/>
      <c r="P256" s="288"/>
      <c r="Q256" s="289"/>
      <c r="R256" s="274"/>
      <c r="S256" s="275">
        <f>IF(OR(C256="",C256=T$4),NA(),MATCH($B256&amp;$C256,'Smelter Reference List'!$J:$J,0))</f>
        <v>409</v>
      </c>
      <c r="T256" s="276"/>
      <c r="U256" s="276"/>
      <c r="V256" s="276"/>
      <c r="W256" s="276"/>
    </row>
    <row r="257" spans="1:23" s="267" customFormat="1" ht="20.25">
      <c r="A257" s="265"/>
      <c r="B257" s="273" t="s">
        <v>2430</v>
      </c>
      <c r="C257" s="273" t="s">
        <v>2475</v>
      </c>
      <c r="D257" s="166" t="str">
        <f ca="1">IF(ISERROR($S257),"",OFFSET('Smelter Reference List'!$C$4,$S257-4,0)&amp;"")</f>
        <v>PT Stanindo Inti Perkasa</v>
      </c>
      <c r="E257" s="166" t="str">
        <f ca="1">IF(ISERROR($S257),"",OFFSET('Smelter Reference List'!$D$4,$S257-4,0)&amp;"")</f>
        <v>INDONESIA</v>
      </c>
      <c r="F257" s="166" t="str">
        <f ca="1">IF(ISERROR($S257),"",OFFSET('Smelter Reference List'!$E$4,$S257-4,0))</f>
        <v>CID001468</v>
      </c>
      <c r="G257" s="166" t="str">
        <f ca="1">IF(C257=$U$4,"Enter smelter details", IF(ISERROR($S257),"",OFFSET('Smelter Reference List'!$F$4,$S257-4,0)))</f>
        <v>CFSI</v>
      </c>
      <c r="H257" s="290">
        <f ca="1">IF(ISERROR($S257),"",OFFSET('Smelter Reference List'!$G$4,$S257-4,0))</f>
        <v>0</v>
      </c>
      <c r="I257" s="291" t="str">
        <f ca="1">IF(ISERROR($S257),"",OFFSET('Smelter Reference List'!$H$4,$S257-4,0))</f>
        <v>Pangkal Pinang</v>
      </c>
      <c r="J257" s="291" t="str">
        <f ca="1">IF(ISERROR($S257),"",OFFSET('Smelter Reference List'!$I$4,$S257-4,0))</f>
        <v>Bangka</v>
      </c>
      <c r="K257" s="288"/>
      <c r="L257" s="288"/>
      <c r="M257" s="288"/>
      <c r="N257" s="288"/>
      <c r="O257" s="288"/>
      <c r="P257" s="288"/>
      <c r="Q257" s="289"/>
      <c r="R257" s="274"/>
      <c r="S257" s="275">
        <f>IF(OR(C257="",C257=T$4),NA(),MATCH($B257&amp;$C257,'Smelter Reference List'!$J:$J,0))</f>
        <v>410</v>
      </c>
      <c r="T257" s="276"/>
      <c r="U257" s="276"/>
      <c r="V257" s="276"/>
      <c r="W257" s="276"/>
    </row>
    <row r="258" spans="1:23" s="267" customFormat="1" ht="20.25">
      <c r="A258" s="265"/>
      <c r="B258" s="273" t="s">
        <v>2430</v>
      </c>
      <c r="C258" s="273" t="s">
        <v>4567</v>
      </c>
      <c r="D258" s="166" t="str">
        <f ca="1">IF(ISERROR($S258),"",OFFSET('Smelter Reference List'!$C$4,$S258-4,0)&amp;"")</f>
        <v>PT Sukses Inti Makmur</v>
      </c>
      <c r="E258" s="166" t="str">
        <f ca="1">IF(ISERROR($S258),"",OFFSET('Smelter Reference List'!$D$4,$S258-4,0)&amp;"")</f>
        <v>INDONESIA</v>
      </c>
      <c r="F258" s="166" t="str">
        <f ca="1">IF(ISERROR($S258),"",OFFSET('Smelter Reference List'!$E$4,$S258-4,0))</f>
        <v>CID002816</v>
      </c>
      <c r="G258" s="166" t="str">
        <f ca="1">IF(C258=$U$4,"Enter smelter details", IF(ISERROR($S258),"",OFFSET('Smelter Reference List'!$F$4,$S258-4,0)))</f>
        <v>CFSI</v>
      </c>
      <c r="H258" s="290">
        <f ca="1">IF(ISERROR($S258),"",OFFSET('Smelter Reference List'!$G$4,$S258-4,0))</f>
        <v>0</v>
      </c>
      <c r="I258" s="291" t="str">
        <f ca="1">IF(ISERROR($S258),"",OFFSET('Smelter Reference List'!$H$4,$S258-4,0))</f>
        <v>Kabupaten</v>
      </c>
      <c r="J258" s="291" t="str">
        <f ca="1">IF(ISERROR($S258),"",OFFSET('Smelter Reference List'!$I$4,$S258-4,0))</f>
        <v>Bangka</v>
      </c>
      <c r="K258" s="288"/>
      <c r="L258" s="288"/>
      <c r="M258" s="288"/>
      <c r="N258" s="288"/>
      <c r="O258" s="288"/>
      <c r="P258" s="288"/>
      <c r="Q258" s="289"/>
      <c r="R258" s="274"/>
      <c r="S258" s="275">
        <f>IF(OR(C258="",C258=T$4),NA(),MATCH($B258&amp;$C258,'Smelter Reference List'!$J:$J,0))</f>
        <v>411</v>
      </c>
      <c r="T258" s="276"/>
      <c r="U258" s="276"/>
      <c r="V258" s="276"/>
      <c r="W258" s="276"/>
    </row>
    <row r="259" spans="1:23" s="267" customFormat="1" ht="20.25">
      <c r="A259" s="265"/>
      <c r="B259" s="273" t="s">
        <v>2430</v>
      </c>
      <c r="C259" s="273" t="s">
        <v>2809</v>
      </c>
      <c r="D259" s="166" t="str">
        <f ca="1">IF(ISERROR($S259),"",OFFSET('Smelter Reference List'!$C$4,$S259-4,0)&amp;"")</f>
        <v>PT Sumber Jaya Indah</v>
      </c>
      <c r="E259" s="166" t="str">
        <f ca="1">IF(ISERROR($S259),"",OFFSET('Smelter Reference List'!$D$4,$S259-4,0)&amp;"")</f>
        <v>INDONESIA</v>
      </c>
      <c r="F259" s="166" t="str">
        <f ca="1">IF(ISERROR($S259),"",OFFSET('Smelter Reference List'!$E$4,$S259-4,0))</f>
        <v>CID001471</v>
      </c>
      <c r="G259" s="166" t="str">
        <f ca="1">IF(C259=$U$4,"Enter smelter details", IF(ISERROR($S259),"",OFFSET('Smelter Reference List'!$F$4,$S259-4,0)))</f>
        <v>CFSI</v>
      </c>
      <c r="H259" s="290">
        <f ca="1">IF(ISERROR($S259),"",OFFSET('Smelter Reference List'!$G$4,$S259-4,0))</f>
        <v>0</v>
      </c>
      <c r="I259" s="291" t="str">
        <f ca="1">IF(ISERROR($S259),"",OFFSET('Smelter Reference List'!$H$4,$S259-4,0))</f>
        <v>Pangkal Pinang</v>
      </c>
      <c r="J259" s="291" t="str">
        <f ca="1">IF(ISERROR($S259),"",OFFSET('Smelter Reference List'!$I$4,$S259-4,0))</f>
        <v>Bangka</v>
      </c>
      <c r="K259" s="288"/>
      <c r="L259" s="288"/>
      <c r="M259" s="288"/>
      <c r="N259" s="288"/>
      <c r="O259" s="288"/>
      <c r="P259" s="288"/>
      <c r="Q259" s="289"/>
      <c r="R259" s="274"/>
      <c r="S259" s="275">
        <f>IF(OR(C259="",C259=T$4),NA(),MATCH($B259&amp;$C259,'Smelter Reference List'!$J:$J,0))</f>
        <v>412</v>
      </c>
      <c r="T259" s="276"/>
      <c r="U259" s="276"/>
      <c r="V259" s="276"/>
      <c r="W259" s="276"/>
    </row>
    <row r="260" spans="1:23" s="267" customFormat="1" ht="20.25">
      <c r="A260" s="265"/>
      <c r="B260" s="273" t="s">
        <v>2430</v>
      </c>
      <c r="C260" s="273" t="s">
        <v>3709</v>
      </c>
      <c r="D260" s="166" t="str">
        <f ca="1">IF(ISERROR($S260),"",OFFSET('Smelter Reference List'!$C$4,$S260-4,0)&amp;"")</f>
        <v>PT Timah (Persero) Tbk Kundur</v>
      </c>
      <c r="E260" s="166" t="str">
        <f ca="1">IF(ISERROR($S260),"",OFFSET('Smelter Reference List'!$D$4,$S260-4,0)&amp;"")</f>
        <v>INDONESIA</v>
      </c>
      <c r="F260" s="166" t="str">
        <f ca="1">IF(ISERROR($S260),"",OFFSET('Smelter Reference List'!$E$4,$S260-4,0))</f>
        <v>CID001477</v>
      </c>
      <c r="G260" s="166" t="str">
        <f ca="1">IF(C260=$U$4,"Enter smelter details", IF(ISERROR($S260),"",OFFSET('Smelter Reference List'!$F$4,$S260-4,0)))</f>
        <v>CFSI</v>
      </c>
      <c r="H260" s="290">
        <f ca="1">IF(ISERROR($S260),"",OFFSET('Smelter Reference List'!$G$4,$S260-4,0))</f>
        <v>0</v>
      </c>
      <c r="I260" s="291" t="str">
        <f ca="1">IF(ISERROR($S260),"",OFFSET('Smelter Reference List'!$H$4,$S260-4,0))</f>
        <v>Kundur</v>
      </c>
      <c r="J260" s="291" t="str">
        <f ca="1">IF(ISERROR($S260),"",OFFSET('Smelter Reference List'!$I$4,$S260-4,0))</f>
        <v>Riau Islands</v>
      </c>
      <c r="K260" s="288"/>
      <c r="L260" s="288"/>
      <c r="M260" s="288"/>
      <c r="N260" s="288"/>
      <c r="O260" s="288"/>
      <c r="P260" s="288"/>
      <c r="Q260" s="289"/>
      <c r="R260" s="274"/>
      <c r="S260" s="275">
        <f>IF(OR(C260="",C260=T$4),NA(),MATCH($B260&amp;$C260,'Smelter Reference List'!$J:$J,0))</f>
        <v>415</v>
      </c>
      <c r="T260" s="276"/>
      <c r="U260" s="276"/>
      <c r="V260" s="276"/>
      <c r="W260" s="276"/>
    </row>
    <row r="261" spans="1:23" s="267" customFormat="1" ht="20.25">
      <c r="A261" s="265"/>
      <c r="B261" s="273" t="s">
        <v>2430</v>
      </c>
      <c r="C261" s="273" t="s">
        <v>4499</v>
      </c>
      <c r="D261" s="166" t="str">
        <f ca="1">IF(ISERROR($S261),"",OFFSET('Smelter Reference List'!$C$4,$S261-4,0)&amp;"")</f>
        <v>PT Timah (Persero) Tbk Mentok</v>
      </c>
      <c r="E261" s="166" t="str">
        <f ca="1">IF(ISERROR($S261),"",OFFSET('Smelter Reference List'!$D$4,$S261-4,0)&amp;"")</f>
        <v>INDONESIA</v>
      </c>
      <c r="F261" s="166" t="str">
        <f ca="1">IF(ISERROR($S261),"",OFFSET('Smelter Reference List'!$E$4,$S261-4,0))</f>
        <v>CID001482</v>
      </c>
      <c r="G261" s="166" t="str">
        <f ca="1">IF(C261=$U$4,"Enter smelter details", IF(ISERROR($S261),"",OFFSET('Smelter Reference List'!$F$4,$S261-4,0)))</f>
        <v>CFSI</v>
      </c>
      <c r="H261" s="290">
        <f ca="1">IF(ISERROR($S261),"",OFFSET('Smelter Reference List'!$G$4,$S261-4,0))</f>
        <v>0</v>
      </c>
      <c r="I261" s="291" t="str">
        <f ca="1">IF(ISERROR($S261),"",OFFSET('Smelter Reference List'!$H$4,$S261-4,0))</f>
        <v>Mentok</v>
      </c>
      <c r="J261" s="291" t="str">
        <f ca="1">IF(ISERROR($S261),"",OFFSET('Smelter Reference List'!$I$4,$S261-4,0))</f>
        <v>Bangka</v>
      </c>
      <c r="K261" s="288"/>
      <c r="L261" s="288"/>
      <c r="M261" s="288"/>
      <c r="N261" s="288"/>
      <c r="O261" s="288"/>
      <c r="P261" s="288"/>
      <c r="Q261" s="289"/>
      <c r="R261" s="274"/>
      <c r="S261" s="275">
        <f>IF(OR(C261="",C261=T$4),NA(),MATCH($B261&amp;$C261,'Smelter Reference List'!$J:$J,0))</f>
        <v>416</v>
      </c>
      <c r="T261" s="276"/>
      <c r="U261" s="276"/>
      <c r="V261" s="276"/>
      <c r="W261" s="276"/>
    </row>
    <row r="262" spans="1:23" s="267" customFormat="1" ht="20.25">
      <c r="A262" s="265"/>
      <c r="B262" s="273" t="s">
        <v>2430</v>
      </c>
      <c r="C262" s="273" t="s">
        <v>1045</v>
      </c>
      <c r="D262" s="166" t="str">
        <f ca="1">IF(ISERROR($S262),"",OFFSET('Smelter Reference List'!$C$4,$S262-4,0)&amp;"")</f>
        <v>PT Tinindo Inter Nusa</v>
      </c>
      <c r="E262" s="166" t="str">
        <f ca="1">IF(ISERROR($S262),"",OFFSET('Smelter Reference List'!$D$4,$S262-4,0)&amp;"")</f>
        <v>INDONESIA</v>
      </c>
      <c r="F262" s="166" t="str">
        <f ca="1">IF(ISERROR($S262),"",OFFSET('Smelter Reference List'!$E$4,$S262-4,0))</f>
        <v>CID001490</v>
      </c>
      <c r="G262" s="166" t="str">
        <f ca="1">IF(C262=$U$4,"Enter smelter details", IF(ISERROR($S262),"",OFFSET('Smelter Reference List'!$F$4,$S262-4,0)))</f>
        <v>CFSI</v>
      </c>
      <c r="H262" s="290">
        <f ca="1">IF(ISERROR($S262),"",OFFSET('Smelter Reference List'!$G$4,$S262-4,0))</f>
        <v>0</v>
      </c>
      <c r="I262" s="291" t="str">
        <f ca="1">IF(ISERROR($S262),"",OFFSET('Smelter Reference List'!$H$4,$S262-4,0))</f>
        <v>Pangkal Pinang</v>
      </c>
      <c r="J262" s="291" t="str">
        <f ca="1">IF(ISERROR($S262),"",OFFSET('Smelter Reference List'!$I$4,$S262-4,0))</f>
        <v>Bangka</v>
      </c>
      <c r="K262" s="288"/>
      <c r="L262" s="288"/>
      <c r="M262" s="288"/>
      <c r="N262" s="288"/>
      <c r="O262" s="288"/>
      <c r="P262" s="288"/>
      <c r="Q262" s="289"/>
      <c r="R262" s="274"/>
      <c r="S262" s="275">
        <f>IF(OR(C262="",C262=T$4),NA(),MATCH($B262&amp;$C262,'Smelter Reference List'!$J:$J,0))</f>
        <v>419</v>
      </c>
      <c r="T262" s="276"/>
      <c r="U262" s="276"/>
      <c r="V262" s="276"/>
      <c r="W262" s="276"/>
    </row>
    <row r="263" spans="1:23" s="267" customFormat="1" ht="20.25">
      <c r="A263" s="265"/>
      <c r="B263" s="273" t="s">
        <v>2430</v>
      </c>
      <c r="C263" s="273" t="s">
        <v>2845</v>
      </c>
      <c r="D263" s="166" t="str">
        <f ca="1">IF(ISERROR($S263),"",OFFSET('Smelter Reference List'!$C$4,$S263-4,0)&amp;"")</f>
        <v>PT Tirus Putra Mandiri</v>
      </c>
      <c r="E263" s="166" t="str">
        <f ca="1">IF(ISERROR($S263),"",OFFSET('Smelter Reference List'!$D$4,$S263-4,0)&amp;"")</f>
        <v>INDONESIA</v>
      </c>
      <c r="F263" s="166" t="str">
        <f ca="1">IF(ISERROR($S263),"",OFFSET('Smelter Reference List'!$E$4,$S263-4,0))</f>
        <v>CID002478</v>
      </c>
      <c r="G263" s="166" t="str">
        <f ca="1">IF(C263=$U$4,"Enter smelter details", IF(ISERROR($S263),"",OFFSET('Smelter Reference List'!$F$4,$S263-4,0)))</f>
        <v>CFSI</v>
      </c>
      <c r="H263" s="290">
        <f ca="1">IF(ISERROR($S263),"",OFFSET('Smelter Reference List'!$G$4,$S263-4,0))</f>
        <v>0</v>
      </c>
      <c r="I263" s="291" t="str">
        <f ca="1">IF(ISERROR($S263),"",OFFSET('Smelter Reference List'!$H$4,$S263-4,0))</f>
        <v>Bogor</v>
      </c>
      <c r="J263" s="291" t="str">
        <f ca="1">IF(ISERROR($S263),"",OFFSET('Smelter Reference List'!$I$4,$S263-4,0))</f>
        <v>West Java</v>
      </c>
      <c r="K263" s="288"/>
      <c r="L263" s="288"/>
      <c r="M263" s="288"/>
      <c r="N263" s="288"/>
      <c r="O263" s="288"/>
      <c r="P263" s="288"/>
      <c r="Q263" s="289"/>
      <c r="R263" s="274"/>
      <c r="S263" s="275">
        <f>IF(OR(C263="",C263=T$4),NA(),MATCH($B263&amp;$C263,'Smelter Reference List'!$J:$J,0))</f>
        <v>420</v>
      </c>
      <c r="T263" s="276"/>
      <c r="U263" s="276"/>
      <c r="V263" s="276"/>
      <c r="W263" s="276"/>
    </row>
    <row r="264" spans="1:23" s="267" customFormat="1" ht="20.25">
      <c r="A264" s="265"/>
      <c r="B264" s="273" t="s">
        <v>2430</v>
      </c>
      <c r="C264" s="273" t="s">
        <v>4579</v>
      </c>
      <c r="D264" s="166" t="str">
        <f ca="1">IF(ISERROR($S264),"",OFFSET('Smelter Reference List'!$C$4,$S264-4,0)&amp;"")</f>
        <v>PT Tommy Utama</v>
      </c>
      <c r="E264" s="166" t="str">
        <f ca="1">IF(ISERROR($S264),"",OFFSET('Smelter Reference List'!$D$4,$S264-4,0)&amp;"")</f>
        <v>INDONESIA</v>
      </c>
      <c r="F264" s="166" t="str">
        <f ca="1">IF(ISERROR($S264),"",OFFSET('Smelter Reference List'!$E$4,$S264-4,0))</f>
        <v>CID001493</v>
      </c>
      <c r="G264" s="166" t="str">
        <f ca="1">IF(C264=$U$4,"Enter smelter details", IF(ISERROR($S264),"",OFFSET('Smelter Reference List'!$F$4,$S264-4,0)))</f>
        <v>CFSI</v>
      </c>
      <c r="H264" s="290">
        <f ca="1">IF(ISERROR($S264),"",OFFSET('Smelter Reference List'!$G$4,$S264-4,0))</f>
        <v>0</v>
      </c>
      <c r="I264" s="291" t="str">
        <f ca="1">IF(ISERROR($S264),"",OFFSET('Smelter Reference List'!$H$4,$S264-4,0))</f>
        <v>Belitung Timur</v>
      </c>
      <c r="J264" s="291" t="str">
        <f ca="1">IF(ISERROR($S264),"",OFFSET('Smelter Reference List'!$I$4,$S264-4,0))</f>
        <v>Bangka</v>
      </c>
      <c r="K264" s="288"/>
      <c r="L264" s="288"/>
      <c r="M264" s="288"/>
      <c r="N264" s="288"/>
      <c r="O264" s="288"/>
      <c r="P264" s="288"/>
      <c r="Q264" s="289"/>
      <c r="R264" s="274"/>
      <c r="S264" s="275">
        <f>IF(OR(C264="",C264=T$4),NA(),MATCH($B264&amp;$C264,'Smelter Reference List'!$J:$J,0))</f>
        <v>421</v>
      </c>
      <c r="T264" s="276"/>
      <c r="U264" s="276"/>
      <c r="V264" s="276"/>
      <c r="W264" s="276"/>
    </row>
    <row r="265" spans="1:23" s="267" customFormat="1" ht="20.25">
      <c r="A265" s="265"/>
      <c r="B265" s="273" t="s">
        <v>2430</v>
      </c>
      <c r="C265" s="273" t="s">
        <v>4417</v>
      </c>
      <c r="D265" s="166" t="str">
        <f ca="1">IF(ISERROR($S265),"",OFFSET('Smelter Reference List'!$C$4,$S265-4,0)&amp;"")</f>
        <v>PT Wahana Perkit Jaya</v>
      </c>
      <c r="E265" s="166" t="str">
        <f ca="1">IF(ISERROR($S265),"",OFFSET('Smelter Reference List'!$D$4,$S265-4,0)&amp;"")</f>
        <v>INDONESIA</v>
      </c>
      <c r="F265" s="166" t="str">
        <f ca="1">IF(ISERROR($S265),"",OFFSET('Smelter Reference List'!$E$4,$S265-4,0))</f>
        <v>CID002479</v>
      </c>
      <c r="G265" s="166" t="str">
        <f ca="1">IF(C265=$U$4,"Enter smelter details", IF(ISERROR($S265),"",OFFSET('Smelter Reference List'!$F$4,$S265-4,0)))</f>
        <v>CFSI</v>
      </c>
      <c r="H265" s="290">
        <f ca="1">IF(ISERROR($S265),"",OFFSET('Smelter Reference List'!$G$4,$S265-4,0))</f>
        <v>0</v>
      </c>
      <c r="I265" s="291" t="str">
        <f ca="1">IF(ISERROR($S265),"",OFFSET('Smelter Reference List'!$H$4,$S265-4,0))</f>
        <v>Topang Island</v>
      </c>
      <c r="J265" s="291" t="str">
        <f ca="1">IF(ISERROR($S265),"",OFFSET('Smelter Reference List'!$I$4,$S265-4,0))</f>
        <v>Riau Province</v>
      </c>
      <c r="K265" s="288"/>
      <c r="L265" s="288"/>
      <c r="M265" s="288"/>
      <c r="N265" s="288"/>
      <c r="O265" s="288"/>
      <c r="P265" s="288"/>
      <c r="Q265" s="289"/>
      <c r="R265" s="274"/>
      <c r="S265" s="275">
        <f>IF(OR(C265="",C265=T$4),NA(),MATCH($B265&amp;$C265,'Smelter Reference List'!$J:$J,0))</f>
        <v>422</v>
      </c>
      <c r="T265" s="276"/>
      <c r="U265" s="276"/>
      <c r="V265" s="276"/>
      <c r="W265" s="276"/>
    </row>
    <row r="266" spans="1:23" s="267" customFormat="1" ht="20.25">
      <c r="A266" s="265"/>
      <c r="B266" s="273" t="s">
        <v>2430</v>
      </c>
      <c r="C266" s="273" t="s">
        <v>4531</v>
      </c>
      <c r="D266" s="166" t="str">
        <f ca="1">IF(ISERROR($S266),"",OFFSET('Smelter Reference List'!$C$4,$S266-4,0)&amp;"")</f>
        <v>Resind Indústria e Comércio Ltda.</v>
      </c>
      <c r="E266" s="166" t="str">
        <f ca="1">IF(ISERROR($S266),"",OFFSET('Smelter Reference List'!$D$4,$S266-4,0)&amp;"")</f>
        <v>BRAZIL</v>
      </c>
      <c r="F266" s="166" t="str">
        <f ca="1">IF(ISERROR($S266),"",OFFSET('Smelter Reference List'!$E$4,$S266-4,0))</f>
        <v>CID002706</v>
      </c>
      <c r="G266" s="166" t="str">
        <f ca="1">IF(C266=$U$4,"Enter smelter details", IF(ISERROR($S266),"",OFFSET('Smelter Reference List'!$F$4,$S266-4,0)))</f>
        <v>CFSI</v>
      </c>
      <c r="H266" s="290">
        <f ca="1">IF(ISERROR($S266),"",OFFSET('Smelter Reference List'!$G$4,$S266-4,0))</f>
        <v>0</v>
      </c>
      <c r="I266" s="291" t="str">
        <f ca="1">IF(ISERROR($S266),"",OFFSET('Smelter Reference List'!$H$4,$S266-4,0))</f>
        <v>São João del Rei</v>
      </c>
      <c r="J266" s="291" t="str">
        <f ca="1">IF(ISERROR($S266),"",OFFSET('Smelter Reference List'!$I$4,$S266-4,0))</f>
        <v>Minas gerais</v>
      </c>
      <c r="K266" s="288"/>
      <c r="L266" s="288"/>
      <c r="M266" s="288"/>
      <c r="N266" s="288"/>
      <c r="O266" s="288"/>
      <c r="P266" s="288"/>
      <c r="Q266" s="289"/>
      <c r="R266" s="274"/>
      <c r="S266" s="275">
        <f>IF(OR(C266="",C266=T$4),NA(),MATCH($B266&amp;$C266,'Smelter Reference List'!$J:$J,0))</f>
        <v>423</v>
      </c>
      <c r="T266" s="276"/>
      <c r="U266" s="276"/>
      <c r="V266" s="276"/>
      <c r="W266" s="276"/>
    </row>
    <row r="267" spans="1:23" s="267" customFormat="1" ht="20.25">
      <c r="A267" s="265"/>
      <c r="B267" s="273" t="s">
        <v>2430</v>
      </c>
      <c r="C267" s="273" t="s">
        <v>1495</v>
      </c>
      <c r="D267" s="166" t="str">
        <f ca="1">IF(ISERROR($S267),"",OFFSET('Smelter Reference List'!$C$4,$S267-4,0)&amp;"")</f>
        <v>Rui Da Hung</v>
      </c>
      <c r="E267" s="166" t="str">
        <f ca="1">IF(ISERROR($S267),"",OFFSET('Smelter Reference List'!$D$4,$S267-4,0)&amp;"")</f>
        <v>TAIWAN</v>
      </c>
      <c r="F267" s="166" t="str">
        <f ca="1">IF(ISERROR($S267),"",OFFSET('Smelter Reference List'!$E$4,$S267-4,0))</f>
        <v>CID001539</v>
      </c>
      <c r="G267" s="166" t="str">
        <f ca="1">IF(C267=$U$4,"Enter smelter details", IF(ISERROR($S267),"",OFFSET('Smelter Reference List'!$F$4,$S267-4,0)))</f>
        <v>CFSI</v>
      </c>
      <c r="H267" s="290">
        <f ca="1">IF(ISERROR($S267),"",OFFSET('Smelter Reference List'!$G$4,$S267-4,0))</f>
        <v>0</v>
      </c>
      <c r="I267" s="291" t="str">
        <f ca="1">IF(ISERROR($S267),"",OFFSET('Smelter Reference List'!$H$4,$S267-4,0))</f>
        <v>Longtan Shiang Taoyuang</v>
      </c>
      <c r="J267" s="291" t="str">
        <f ca="1">IF(ISERROR($S267),"",OFFSET('Smelter Reference List'!$I$4,$S267-4,0))</f>
        <v>Taiwan</v>
      </c>
      <c r="K267" s="288"/>
      <c r="L267" s="288"/>
      <c r="M267" s="288"/>
      <c r="N267" s="288"/>
      <c r="O267" s="288"/>
      <c r="P267" s="288"/>
      <c r="Q267" s="289"/>
      <c r="R267" s="274"/>
      <c r="S267" s="275">
        <f>IF(OR(C267="",C267=T$4),NA(),MATCH($B267&amp;$C267,'Smelter Reference List'!$J:$J,0))</f>
        <v>424</v>
      </c>
      <c r="T267" s="276"/>
      <c r="U267" s="276"/>
      <c r="V267" s="276"/>
      <c r="W267" s="276"/>
    </row>
    <row r="268" spans="1:23" s="267" customFormat="1" ht="20.25">
      <c r="A268" s="265"/>
      <c r="B268" s="273" t="s">
        <v>2430</v>
      </c>
      <c r="C268" s="273" t="s">
        <v>4406</v>
      </c>
      <c r="D268" s="166" t="str">
        <f ca="1">IF(ISERROR($S268),"",OFFSET('Smelter Reference List'!$C$4,$S268-4,0)&amp;"")</f>
        <v>Soft Metais Ltda.</v>
      </c>
      <c r="E268" s="166" t="str">
        <f ca="1">IF(ISERROR($S268),"",OFFSET('Smelter Reference List'!$D$4,$S268-4,0)&amp;"")</f>
        <v>BRAZIL</v>
      </c>
      <c r="F268" s="166" t="str">
        <f ca="1">IF(ISERROR($S268),"",OFFSET('Smelter Reference List'!$E$4,$S268-4,0))</f>
        <v>CID001758</v>
      </c>
      <c r="G268" s="166" t="str">
        <f ca="1">IF(C268=$U$4,"Enter smelter details", IF(ISERROR($S268),"",OFFSET('Smelter Reference List'!$F$4,$S268-4,0)))</f>
        <v>CFSI</v>
      </c>
      <c r="H268" s="290">
        <f ca="1">IF(ISERROR($S268),"",OFFSET('Smelter Reference List'!$G$4,$S268-4,0))</f>
        <v>0</v>
      </c>
      <c r="I268" s="291" t="str">
        <f ca="1">IF(ISERROR($S268),"",OFFSET('Smelter Reference List'!$H$4,$S268-4,0))</f>
        <v>Bebedouro</v>
      </c>
      <c r="J268" s="291" t="str">
        <f ca="1">IF(ISERROR($S268),"",OFFSET('Smelter Reference List'!$I$4,$S268-4,0))</f>
        <v>São Paulo</v>
      </c>
      <c r="K268" s="288"/>
      <c r="L268" s="288"/>
      <c r="M268" s="288"/>
      <c r="N268" s="288"/>
      <c r="O268" s="288"/>
      <c r="P268" s="288"/>
      <c r="Q268" s="289"/>
      <c r="R268" s="274"/>
      <c r="S268" s="275">
        <f>IF(OR(C268="",C268=T$4),NA(),MATCH($B268&amp;$C268,'Smelter Reference List'!$J:$J,0))</f>
        <v>426</v>
      </c>
      <c r="T268" s="276"/>
      <c r="U268" s="276"/>
      <c r="V268" s="276"/>
      <c r="W268" s="276"/>
    </row>
    <row r="269" spans="1:23" s="267" customFormat="1" ht="20.25">
      <c r="A269" s="265"/>
      <c r="B269" s="273" t="s">
        <v>2430</v>
      </c>
      <c r="C269" s="273" t="s">
        <v>2054</v>
      </c>
      <c r="D269" s="166" t="str">
        <f ca="1">IF(ISERROR($S269),"",OFFSET('Smelter Reference List'!$C$4,$S269-4,0)&amp;"")</f>
        <v>Thaisarco</v>
      </c>
      <c r="E269" s="166" t="str">
        <f ca="1">IF(ISERROR($S269),"",OFFSET('Smelter Reference List'!$D$4,$S269-4,0)&amp;"")</f>
        <v>THAILAND</v>
      </c>
      <c r="F269" s="166" t="str">
        <f ca="1">IF(ISERROR($S269),"",OFFSET('Smelter Reference List'!$E$4,$S269-4,0))</f>
        <v>CID001898</v>
      </c>
      <c r="G269" s="166" t="str">
        <f ca="1">IF(C269=$U$4,"Enter smelter details", IF(ISERROR($S269),"",OFFSET('Smelter Reference List'!$F$4,$S269-4,0)))</f>
        <v>CFSI</v>
      </c>
      <c r="H269" s="290">
        <f ca="1">IF(ISERROR($S269),"",OFFSET('Smelter Reference List'!$G$4,$S269-4,0))</f>
        <v>0</v>
      </c>
      <c r="I269" s="291" t="str">
        <f ca="1">IF(ISERROR($S269),"",OFFSET('Smelter Reference List'!$H$4,$S269-4,0))</f>
        <v>Amphur Muang</v>
      </c>
      <c r="J269" s="291" t="str">
        <f ca="1">IF(ISERROR($S269),"",OFFSET('Smelter Reference List'!$I$4,$S269-4,0))</f>
        <v>Phuket</v>
      </c>
      <c r="K269" s="288"/>
      <c r="L269" s="288"/>
      <c r="M269" s="288"/>
      <c r="N269" s="288"/>
      <c r="O269" s="288"/>
      <c r="P269" s="288"/>
      <c r="Q269" s="289"/>
      <c r="R269" s="274"/>
      <c r="S269" s="275">
        <f>IF(OR(C269="",C269=T$4),NA(),MATCH($B269&amp;$C269,'Smelter Reference List'!$J:$J,0))</f>
        <v>429</v>
      </c>
      <c r="T269" s="276"/>
      <c r="U269" s="276"/>
      <c r="V269" s="276"/>
      <c r="W269" s="276"/>
    </row>
    <row r="270" spans="1:23" s="267" customFormat="1" ht="20.25">
      <c r="A270" s="265"/>
      <c r="B270" s="273" t="s">
        <v>2430</v>
      </c>
      <c r="C270" s="273" t="s">
        <v>3747</v>
      </c>
      <c r="D270" s="166" t="str">
        <f ca="1">IF(ISERROR($S270),"",OFFSET('Smelter Reference List'!$C$4,$S270-4,0)&amp;"")</f>
        <v>Tuyen Quang Non-Ferrous Metals Joint Stock Company</v>
      </c>
      <c r="E270" s="166" t="str">
        <f ca="1">IF(ISERROR($S270),"",OFFSET('Smelter Reference List'!$D$4,$S270-4,0)&amp;"")</f>
        <v>VIET NAM</v>
      </c>
      <c r="F270" s="166" t="str">
        <f ca="1">IF(ISERROR($S270),"",OFFSET('Smelter Reference List'!$E$4,$S270-4,0))</f>
        <v>CID002574</v>
      </c>
      <c r="G270" s="166" t="str">
        <f ca="1">IF(C270=$U$4,"Enter smelter details", IF(ISERROR($S270),"",OFFSET('Smelter Reference List'!$F$4,$S270-4,0)))</f>
        <v>CFSI</v>
      </c>
      <c r="H270" s="290">
        <f ca="1">IF(ISERROR($S270),"",OFFSET('Smelter Reference List'!$G$4,$S270-4,0))</f>
        <v>0</v>
      </c>
      <c r="I270" s="291" t="str">
        <f ca="1">IF(ISERROR($S270),"",OFFSET('Smelter Reference List'!$H$4,$S270-4,0))</f>
        <v>Tan Quang</v>
      </c>
      <c r="J270" s="291" t="str">
        <f ca="1">IF(ISERROR($S270),"",OFFSET('Smelter Reference List'!$I$4,$S270-4,0))</f>
        <v>Tuyen Quang</v>
      </c>
      <c r="K270" s="288"/>
      <c r="L270" s="288"/>
      <c r="M270" s="288"/>
      <c r="N270" s="288"/>
      <c r="O270" s="288"/>
      <c r="P270" s="288"/>
      <c r="Q270" s="289"/>
      <c r="R270" s="274"/>
      <c r="S270" s="275">
        <f>IF(OR(C270="",C270=T$4),NA(),MATCH($B270&amp;$C270,'Smelter Reference List'!$J:$J,0))</f>
        <v>433</v>
      </c>
      <c r="T270" s="276"/>
      <c r="U270" s="276"/>
      <c r="V270" s="276"/>
      <c r="W270" s="276"/>
    </row>
    <row r="271" spans="1:23" s="267" customFormat="1" ht="20.25">
      <c r="A271" s="265"/>
      <c r="B271" s="273" t="s">
        <v>2430</v>
      </c>
      <c r="C271" s="273" t="s">
        <v>3724</v>
      </c>
      <c r="D271" s="166" t="str">
        <f ca="1">IF(ISERROR($S271),"",OFFSET('Smelter Reference List'!$C$4,$S271-4,0)&amp;"")</f>
        <v>VQB Mineral and Trading Group JSC</v>
      </c>
      <c r="E271" s="166" t="str">
        <f ca="1">IF(ISERROR($S271),"",OFFSET('Smelter Reference List'!$D$4,$S271-4,0)&amp;"")</f>
        <v>VIET NAM</v>
      </c>
      <c r="F271" s="166" t="str">
        <f ca="1">IF(ISERROR($S271),"",OFFSET('Smelter Reference List'!$E$4,$S271-4,0))</f>
        <v>CID002015</v>
      </c>
      <c r="G271" s="166" t="str">
        <f ca="1">IF(C271=$U$4,"Enter smelter details", IF(ISERROR($S271),"",OFFSET('Smelter Reference List'!$F$4,$S271-4,0)))</f>
        <v>CFSI</v>
      </c>
      <c r="H271" s="290">
        <f ca="1">IF(ISERROR($S271),"",OFFSET('Smelter Reference List'!$G$4,$S271-4,0))</f>
        <v>0</v>
      </c>
      <c r="I271" s="291" t="str">
        <f ca="1">IF(ISERROR($S271),"",OFFSET('Smelter Reference List'!$H$4,$S271-4,0))</f>
        <v>Nguyen Van Ngoc</v>
      </c>
      <c r="J271" s="291" t="str">
        <f ca="1">IF(ISERROR($S271),"",OFFSET('Smelter Reference List'!$I$4,$S271-4,0))</f>
        <v>Hanoi</v>
      </c>
      <c r="K271" s="288"/>
      <c r="L271" s="288"/>
      <c r="M271" s="288"/>
      <c r="N271" s="288"/>
      <c r="O271" s="288"/>
      <c r="P271" s="288"/>
      <c r="Q271" s="289"/>
      <c r="R271" s="274"/>
      <c r="S271" s="275">
        <f>IF(OR(C271="",C271=T$4),NA(),MATCH($B271&amp;$C271,'Smelter Reference List'!$J:$J,0))</f>
        <v>436</v>
      </c>
      <c r="T271" s="276"/>
      <c r="U271" s="276"/>
      <c r="V271" s="276"/>
      <c r="W271" s="276"/>
    </row>
    <row r="272" spans="1:23" s="267" customFormat="1" ht="20.25">
      <c r="A272" s="265"/>
      <c r="B272" s="273" t="s">
        <v>2430</v>
      </c>
      <c r="C272" s="273" t="s">
        <v>82</v>
      </c>
      <c r="D272" s="166" t="str">
        <f ca="1">IF(ISERROR($S272),"",OFFSET('Smelter Reference List'!$C$4,$S272-4,0)&amp;"")</f>
        <v>White Solder Metalurgia e Mineração Ltda.</v>
      </c>
      <c r="E272" s="166" t="str">
        <f ca="1">IF(ISERROR($S272),"",OFFSET('Smelter Reference List'!$D$4,$S272-4,0)&amp;"")</f>
        <v>BRAZIL</v>
      </c>
      <c r="F272" s="166" t="str">
        <f ca="1">IF(ISERROR($S272),"",OFFSET('Smelter Reference List'!$E$4,$S272-4,0))</f>
        <v>CID002036</v>
      </c>
      <c r="G272" s="166" t="str">
        <f ca="1">IF(C272=$U$4,"Enter smelter details", IF(ISERROR($S272),"",OFFSET('Smelter Reference List'!$F$4,$S272-4,0)))</f>
        <v>CFSI</v>
      </c>
      <c r="H272" s="290">
        <f ca="1">IF(ISERROR($S272),"",OFFSET('Smelter Reference List'!$G$4,$S272-4,0))</f>
        <v>0</v>
      </c>
      <c r="I272" s="291" t="str">
        <f ca="1">IF(ISERROR($S272),"",OFFSET('Smelter Reference List'!$H$4,$S272-4,0))</f>
        <v>Ariquemes</v>
      </c>
      <c r="J272" s="291" t="str">
        <f ca="1">IF(ISERROR($S272),"",OFFSET('Smelter Reference List'!$I$4,$S272-4,0))</f>
        <v>Rondonia</v>
      </c>
      <c r="K272" s="288"/>
      <c r="L272" s="288"/>
      <c r="M272" s="288"/>
      <c r="N272" s="288"/>
      <c r="O272" s="288"/>
      <c r="P272" s="288"/>
      <c r="Q272" s="289"/>
      <c r="R272" s="274"/>
      <c r="S272" s="275">
        <f>IF(OR(C272="",C272=T$4),NA(),MATCH($B272&amp;$C272,'Smelter Reference List'!$J:$J,0))</f>
        <v>437</v>
      </c>
      <c r="T272" s="276"/>
      <c r="U272" s="276"/>
      <c r="V272" s="276"/>
      <c r="W272" s="276"/>
    </row>
    <row r="273" spans="1:23" s="267" customFormat="1" ht="20.25">
      <c r="A273" s="265"/>
      <c r="B273" s="273" t="s">
        <v>2430</v>
      </c>
      <c r="C273" s="273" t="s">
        <v>4413</v>
      </c>
      <c r="D273" s="166" t="str">
        <f ca="1">IF(ISERROR($S273),"",OFFSET('Smelter Reference List'!$C$4,$S273-4,0)&amp;"")</f>
        <v>Yunnan Chengfeng Non-ferrous Metals Co., Ltd.</v>
      </c>
      <c r="E273" s="166" t="str">
        <f ca="1">IF(ISERROR($S273),"",OFFSET('Smelter Reference List'!$D$4,$S273-4,0)&amp;"")</f>
        <v>CHINA</v>
      </c>
      <c r="F273" s="166" t="str">
        <f ca="1">IF(ISERROR($S273),"",OFFSET('Smelter Reference List'!$E$4,$S273-4,0))</f>
        <v>CID002158</v>
      </c>
      <c r="G273" s="166" t="str">
        <f ca="1">IF(C273=$U$4,"Enter smelter details", IF(ISERROR($S273),"",OFFSET('Smelter Reference List'!$F$4,$S273-4,0)))</f>
        <v>CFSI</v>
      </c>
      <c r="H273" s="290">
        <f ca="1">IF(ISERROR($S273),"",OFFSET('Smelter Reference List'!$G$4,$S273-4,0))</f>
        <v>0</v>
      </c>
      <c r="I273" s="291" t="str">
        <f ca="1">IF(ISERROR($S273),"",OFFSET('Smelter Reference List'!$H$4,$S273-4,0))</f>
        <v>Geiju</v>
      </c>
      <c r="J273" s="291" t="str">
        <f ca="1">IF(ISERROR($S273),"",OFFSET('Smelter Reference List'!$I$4,$S273-4,0))</f>
        <v>Yunnan</v>
      </c>
      <c r="K273" s="288"/>
      <c r="L273" s="288"/>
      <c r="M273" s="288"/>
      <c r="N273" s="288"/>
      <c r="O273" s="288"/>
      <c r="P273" s="288"/>
      <c r="Q273" s="289"/>
      <c r="R273" s="274"/>
      <c r="S273" s="275">
        <f>IF(OR(C273="",C273=T$4),NA(),MATCH($B273&amp;$C273,'Smelter Reference List'!$J:$J,0))</f>
        <v>444</v>
      </c>
      <c r="T273" s="276"/>
      <c r="U273" s="276"/>
      <c r="V273" s="276"/>
      <c r="W273" s="276"/>
    </row>
    <row r="274" spans="1:23" s="267" customFormat="1" ht="20.25">
      <c r="A274" s="265"/>
      <c r="B274" s="273" t="s">
        <v>2430</v>
      </c>
      <c r="C274" s="273" t="s">
        <v>3731</v>
      </c>
      <c r="D274" s="166" t="str">
        <f ca="1">IF(ISERROR($S274),"",OFFSET('Smelter Reference List'!$C$4,$S274-4,0)&amp;"")</f>
        <v>Yunnan Tin Group (Holding) Company Limited</v>
      </c>
      <c r="E274" s="166" t="str">
        <f ca="1">IF(ISERROR($S274),"",OFFSET('Smelter Reference List'!$D$4,$S274-4,0)&amp;"")</f>
        <v>CHINA</v>
      </c>
      <c r="F274" s="166" t="str">
        <f ca="1">IF(ISERROR($S274),"",OFFSET('Smelter Reference List'!$E$4,$S274-4,0))</f>
        <v>CID002180</v>
      </c>
      <c r="G274" s="166" t="str">
        <f ca="1">IF(C274=$U$4,"Enter smelter details", IF(ISERROR($S274),"",OFFSET('Smelter Reference List'!$F$4,$S274-4,0)))</f>
        <v>CFSI</v>
      </c>
      <c r="H274" s="290">
        <f ca="1">IF(ISERROR($S274),"",OFFSET('Smelter Reference List'!$G$4,$S274-4,0))</f>
        <v>0</v>
      </c>
      <c r="I274" s="291" t="str">
        <f ca="1">IF(ISERROR($S274),"",OFFSET('Smelter Reference List'!$H$4,$S274-4,0))</f>
        <v>Geiju</v>
      </c>
      <c r="J274" s="291" t="str">
        <f ca="1">IF(ISERROR($S274),"",OFFSET('Smelter Reference List'!$I$4,$S274-4,0))</f>
        <v>Yunnan</v>
      </c>
      <c r="K274" s="288"/>
      <c r="L274" s="288"/>
      <c r="M274" s="288"/>
      <c r="N274" s="288"/>
      <c r="O274" s="288"/>
      <c r="P274" s="288"/>
      <c r="Q274" s="289"/>
      <c r="R274" s="274"/>
      <c r="S274" s="275">
        <f>IF(OR(C274="",C274=T$4),NA(),MATCH($B274&amp;$C274,'Smelter Reference List'!$J:$J,0))</f>
        <v>447</v>
      </c>
      <c r="T274" s="276"/>
      <c r="U274" s="276"/>
      <c r="V274" s="276"/>
      <c r="W274" s="276"/>
    </row>
    <row r="275" spans="1:23" s="267" customFormat="1" ht="20.25">
      <c r="A275" s="265"/>
      <c r="B275" s="273" t="s">
        <v>2432</v>
      </c>
      <c r="C275" s="273" t="s">
        <v>3760</v>
      </c>
      <c r="D275" s="166" t="str">
        <f ca="1">IF(ISERROR($S275),"",OFFSET('Smelter Reference List'!$C$4,$S275-4,0)&amp;"")</f>
        <v>A.L.M.T. TUNGSTEN Corp.</v>
      </c>
      <c r="E275" s="166" t="str">
        <f ca="1">IF(ISERROR($S275),"",OFFSET('Smelter Reference List'!$D$4,$S275-4,0)&amp;"")</f>
        <v>JAPAN</v>
      </c>
      <c r="F275" s="166" t="str">
        <f ca="1">IF(ISERROR($S275),"",OFFSET('Smelter Reference List'!$E$4,$S275-4,0))</f>
        <v>CID000004</v>
      </c>
      <c r="G275" s="166" t="str">
        <f ca="1">IF(C275=$U$4,"Enter smelter details", IF(ISERROR($S275),"",OFFSET('Smelter Reference List'!$F$4,$S275-4,0)))</f>
        <v>CFSI</v>
      </c>
      <c r="H275" s="290">
        <f ca="1">IF(ISERROR($S275),"",OFFSET('Smelter Reference List'!$G$4,$S275-4,0))</f>
        <v>0</v>
      </c>
      <c r="I275" s="291" t="str">
        <f ca="1">IF(ISERROR($S275),"",OFFSET('Smelter Reference List'!$H$4,$S275-4,0))</f>
        <v>Toyama City</v>
      </c>
      <c r="J275" s="291" t="str">
        <f ca="1">IF(ISERROR($S275),"",OFFSET('Smelter Reference List'!$I$4,$S275-4,0))</f>
        <v>Toyama</v>
      </c>
      <c r="K275" s="288"/>
      <c r="L275" s="288"/>
      <c r="M275" s="288"/>
      <c r="N275" s="288"/>
      <c r="O275" s="288"/>
      <c r="P275" s="288"/>
      <c r="Q275" s="289"/>
      <c r="R275" s="274"/>
      <c r="S275" s="275">
        <f>IF(OR(C275="",C275=T$4),NA(),MATCH($B275&amp;$C275,'Smelter Reference List'!$J:$J,0))</f>
        <v>451</v>
      </c>
      <c r="T275" s="276"/>
      <c r="U275" s="276"/>
      <c r="V275" s="276"/>
      <c r="W275" s="276"/>
    </row>
    <row r="276" spans="1:23" s="267" customFormat="1" ht="20.25">
      <c r="A276" s="265"/>
      <c r="B276" s="273" t="s">
        <v>2432</v>
      </c>
      <c r="C276" s="273" t="s">
        <v>4617</v>
      </c>
      <c r="D276" s="166" t="str">
        <f ca="1">IF(ISERROR($S276),"",OFFSET('Smelter Reference List'!$C$4,$S276-4,0)&amp;"")</f>
        <v>ACL Metais Eireli</v>
      </c>
      <c r="E276" s="166" t="str">
        <f ca="1">IF(ISERROR($S276),"",OFFSET('Smelter Reference List'!$D$4,$S276-4,0)&amp;"")</f>
        <v>BRAZIL</v>
      </c>
      <c r="F276" s="166" t="str">
        <f ca="1">IF(ISERROR($S276),"",OFFSET('Smelter Reference List'!$E$4,$S276-4,0))</f>
        <v>CID002833</v>
      </c>
      <c r="G276" s="166" t="str">
        <f ca="1">IF(C276=$U$4,"Enter smelter details", IF(ISERROR($S276),"",OFFSET('Smelter Reference List'!$F$4,$S276-4,0)))</f>
        <v>CFSI</v>
      </c>
      <c r="H276" s="290">
        <f ca="1">IF(ISERROR($S276),"",OFFSET('Smelter Reference List'!$G$4,$S276-4,0))</f>
        <v>0</v>
      </c>
      <c r="I276" s="291" t="str">
        <f ca="1">IF(ISERROR($S276),"",OFFSET('Smelter Reference List'!$H$4,$S276-4,0))</f>
        <v>Araçariguama</v>
      </c>
      <c r="J276" s="291" t="str">
        <f ca="1">IF(ISERROR($S276),"",OFFSET('Smelter Reference List'!$I$4,$S276-4,0))</f>
        <v>São Paulo</v>
      </c>
      <c r="K276" s="288"/>
      <c r="L276" s="288"/>
      <c r="M276" s="288"/>
      <c r="N276" s="288"/>
      <c r="O276" s="288"/>
      <c r="P276" s="288"/>
      <c r="Q276" s="289"/>
      <c r="R276" s="274"/>
      <c r="S276" s="275">
        <f>IF(OR(C276="",C276=T$4),NA(),MATCH($B276&amp;$C276,'Smelter Reference List'!$J:$J,0))</f>
        <v>452</v>
      </c>
      <c r="T276" s="276"/>
      <c r="U276" s="276"/>
      <c r="V276" s="276"/>
      <c r="W276" s="276"/>
    </row>
    <row r="277" spans="1:23" s="267" customFormat="1" ht="20.25">
      <c r="A277" s="265"/>
      <c r="B277" s="273" t="s">
        <v>2432</v>
      </c>
      <c r="C277" s="273" t="s">
        <v>2848</v>
      </c>
      <c r="D277" s="166" t="str">
        <f ca="1">IF(ISERROR($S277),"",OFFSET('Smelter Reference List'!$C$4,$S277-4,0)&amp;"")</f>
        <v>Asia Tungsten Products Vietnam Ltd.</v>
      </c>
      <c r="E277" s="166" t="str">
        <f ca="1">IF(ISERROR($S277),"",OFFSET('Smelter Reference List'!$D$4,$S277-4,0)&amp;"")</f>
        <v>VIET NAM</v>
      </c>
      <c r="F277" s="166" t="str">
        <f ca="1">IF(ISERROR($S277),"",OFFSET('Smelter Reference List'!$E$4,$S277-4,0))</f>
        <v>CID002502</v>
      </c>
      <c r="G277" s="166" t="str">
        <f ca="1">IF(C277=$U$4,"Enter smelter details", IF(ISERROR($S277),"",OFFSET('Smelter Reference List'!$F$4,$S277-4,0)))</f>
        <v>CFSI</v>
      </c>
      <c r="H277" s="290">
        <f ca="1">IF(ISERROR($S277),"",OFFSET('Smelter Reference List'!$G$4,$S277-4,0))</f>
        <v>0</v>
      </c>
      <c r="I277" s="291" t="str">
        <f ca="1">IF(ISERROR($S277),"",OFFSET('Smelter Reference List'!$H$4,$S277-4,0))</f>
        <v>Vinh Bao District</v>
      </c>
      <c r="J277" s="291" t="str">
        <f ca="1">IF(ISERROR($S277),"",OFFSET('Smelter Reference List'!$I$4,$S277-4,0))</f>
        <v>Hai Phong</v>
      </c>
      <c r="K277" s="288"/>
      <c r="L277" s="288"/>
      <c r="M277" s="288"/>
      <c r="N277" s="288"/>
      <c r="O277" s="288"/>
      <c r="P277" s="288"/>
      <c r="Q277" s="289"/>
      <c r="R277" s="274"/>
      <c r="S277" s="275">
        <f>IF(OR(C277="",C277=T$4),NA(),MATCH($B277&amp;$C277,'Smelter Reference List'!$J:$J,0))</f>
        <v>456</v>
      </c>
      <c r="T277" s="276"/>
      <c r="U277" s="276"/>
      <c r="V277" s="276"/>
      <c r="W277" s="276"/>
    </row>
    <row r="278" spans="1:23" s="267" customFormat="1" ht="20.25">
      <c r="A278" s="265"/>
      <c r="B278" s="273" t="s">
        <v>2432</v>
      </c>
      <c r="C278" s="273" t="s">
        <v>2850</v>
      </c>
      <c r="D278" s="166" t="str">
        <f ca="1">IF(ISERROR($S278),"",OFFSET('Smelter Reference List'!$C$4,$S278-4,0)&amp;"")</f>
        <v>Chenzhou Diamond Tungsten Products Co., Ltd.</v>
      </c>
      <c r="E278" s="166" t="str">
        <f ca="1">IF(ISERROR($S278),"",OFFSET('Smelter Reference List'!$D$4,$S278-4,0)&amp;"")</f>
        <v>CHINA</v>
      </c>
      <c r="F278" s="166" t="str">
        <f ca="1">IF(ISERROR($S278),"",OFFSET('Smelter Reference List'!$E$4,$S278-4,0))</f>
        <v>CID002513</v>
      </c>
      <c r="G278" s="166" t="str">
        <f ca="1">IF(C278=$U$4,"Enter smelter details", IF(ISERROR($S278),"",OFFSET('Smelter Reference List'!$F$4,$S278-4,0)))</f>
        <v>CFSI</v>
      </c>
      <c r="H278" s="290">
        <f ca="1">IF(ISERROR($S278),"",OFFSET('Smelter Reference List'!$G$4,$S278-4,0))</f>
        <v>0</v>
      </c>
      <c r="I278" s="291" t="str">
        <f ca="1">IF(ISERROR($S278),"",OFFSET('Smelter Reference List'!$H$4,$S278-4,0))</f>
        <v>Chenzhou</v>
      </c>
      <c r="J278" s="291" t="str">
        <f ca="1">IF(ISERROR($S278),"",OFFSET('Smelter Reference List'!$I$4,$S278-4,0))</f>
        <v>Hunan</v>
      </c>
      <c r="K278" s="288"/>
      <c r="L278" s="288"/>
      <c r="M278" s="288"/>
      <c r="N278" s="288"/>
      <c r="O278" s="288"/>
      <c r="P278" s="288"/>
      <c r="Q278" s="289"/>
      <c r="R278" s="274"/>
      <c r="S278" s="275">
        <f>IF(OR(C278="",C278=T$4),NA(),MATCH($B278&amp;$C278,'Smelter Reference List'!$J:$J,0))</f>
        <v>460</v>
      </c>
      <c r="T278" s="276"/>
      <c r="U278" s="276"/>
      <c r="V278" s="276"/>
      <c r="W278" s="276"/>
    </row>
    <row r="279" spans="1:23" s="267" customFormat="1" ht="20.25">
      <c r="A279" s="265"/>
      <c r="B279" s="273" t="s">
        <v>2432</v>
      </c>
      <c r="C279" s="273" t="s">
        <v>2787</v>
      </c>
      <c r="D279" s="166" t="str">
        <f ca="1">IF(ISERROR($S279),"",OFFSET('Smelter Reference List'!$C$4,$S279-4,0)&amp;"")</f>
        <v>Chongyi Zhangyuan Tungsten Co., Ltd.</v>
      </c>
      <c r="E279" s="166" t="str">
        <f ca="1">IF(ISERROR($S279),"",OFFSET('Smelter Reference List'!$D$4,$S279-4,0)&amp;"")</f>
        <v>CHINA</v>
      </c>
      <c r="F279" s="166" t="str">
        <f ca="1">IF(ISERROR($S279),"",OFFSET('Smelter Reference List'!$E$4,$S279-4,0))</f>
        <v>CID000258</v>
      </c>
      <c r="G279" s="166" t="str">
        <f ca="1">IF(C279=$U$4,"Enter smelter details", IF(ISERROR($S279),"",OFFSET('Smelter Reference List'!$F$4,$S279-4,0)))</f>
        <v>CFSI</v>
      </c>
      <c r="H279" s="290">
        <f ca="1">IF(ISERROR($S279),"",OFFSET('Smelter Reference List'!$G$4,$S279-4,0))</f>
        <v>0</v>
      </c>
      <c r="I279" s="291" t="str">
        <f ca="1">IF(ISERROR($S279),"",OFFSET('Smelter Reference List'!$H$4,$S279-4,0))</f>
        <v>Ganzhou</v>
      </c>
      <c r="J279" s="291" t="str">
        <f ca="1">IF(ISERROR($S279),"",OFFSET('Smelter Reference List'!$I$4,$S279-4,0))</f>
        <v>Jiangxi</v>
      </c>
      <c r="K279" s="288"/>
      <c r="L279" s="288"/>
      <c r="M279" s="288"/>
      <c r="N279" s="288"/>
      <c r="O279" s="288"/>
      <c r="P279" s="288"/>
      <c r="Q279" s="289"/>
      <c r="R279" s="274"/>
      <c r="S279" s="275">
        <f>IF(OR(C279="",C279=T$4),NA(),MATCH($B279&amp;$C279,'Smelter Reference List'!$J:$J,0))</f>
        <v>462</v>
      </c>
      <c r="T279" s="276"/>
      <c r="U279" s="276"/>
      <c r="V279" s="276"/>
      <c r="W279" s="276"/>
    </row>
    <row r="280" spans="1:23" s="267" customFormat="1" ht="20.25">
      <c r="A280" s="265"/>
      <c r="B280" s="273" t="s">
        <v>2432</v>
      </c>
      <c r="C280" s="273" t="s">
        <v>2852</v>
      </c>
      <c r="D280" s="166" t="str">
        <f ca="1">IF(ISERROR($S280),"",OFFSET('Smelter Reference List'!$C$4,$S280-4,0)&amp;"")</f>
        <v>Dayu Jincheng Tungsten Industry Co., Ltd.</v>
      </c>
      <c r="E280" s="166" t="str">
        <f ca="1">IF(ISERROR($S280),"",OFFSET('Smelter Reference List'!$D$4,$S280-4,0)&amp;"")</f>
        <v>CHINA</v>
      </c>
      <c r="F280" s="166" t="str">
        <f ca="1">IF(ISERROR($S280),"",OFFSET('Smelter Reference List'!$E$4,$S280-4,0))</f>
        <v>CID002518</v>
      </c>
      <c r="G280" s="166" t="str">
        <f ca="1">IF(C280=$U$4,"Enter smelter details", IF(ISERROR($S280),"",OFFSET('Smelter Reference List'!$F$4,$S280-4,0)))</f>
        <v>CFSI</v>
      </c>
      <c r="H280" s="290">
        <f ca="1">IF(ISERROR($S280),"",OFFSET('Smelter Reference List'!$G$4,$S280-4,0))</f>
        <v>0</v>
      </c>
      <c r="I280" s="291" t="str">
        <f ca="1">IF(ISERROR($S280),"",OFFSET('Smelter Reference List'!$H$4,$S280-4,0))</f>
        <v>Dayu Country</v>
      </c>
      <c r="J280" s="291" t="str">
        <f ca="1">IF(ISERROR($S280),"",OFFSET('Smelter Reference List'!$I$4,$S280-4,0))</f>
        <v>Jiangxi</v>
      </c>
      <c r="K280" s="288"/>
      <c r="L280" s="288"/>
      <c r="M280" s="288"/>
      <c r="N280" s="288"/>
      <c r="O280" s="288"/>
      <c r="P280" s="288"/>
      <c r="Q280" s="289"/>
      <c r="R280" s="274"/>
      <c r="S280" s="275">
        <f>IF(OR(C280="",C280=T$4),NA(),MATCH($B280&amp;$C280,'Smelter Reference List'!$J:$J,0))</f>
        <v>463</v>
      </c>
      <c r="T280" s="276"/>
      <c r="U280" s="276"/>
      <c r="V280" s="276"/>
      <c r="W280" s="276"/>
    </row>
    <row r="281" spans="1:23" s="267" customFormat="1" ht="20.25">
      <c r="A281" s="265"/>
      <c r="B281" s="273" t="s">
        <v>2432</v>
      </c>
      <c r="C281" s="273" t="s">
        <v>1563</v>
      </c>
      <c r="D281" s="166" t="str">
        <f ca="1">IF(ISERROR($S281),"",OFFSET('Smelter Reference List'!$C$4,$S281-4,0)&amp;"")</f>
        <v>Dayu Weiliang Tungsten Co., Ltd.</v>
      </c>
      <c r="E281" s="166" t="str">
        <f ca="1">IF(ISERROR($S281),"",OFFSET('Smelter Reference List'!$D$4,$S281-4,0)&amp;"")</f>
        <v>CHINA</v>
      </c>
      <c r="F281" s="166" t="str">
        <f ca="1">IF(ISERROR($S281),"",OFFSET('Smelter Reference List'!$E$4,$S281-4,0))</f>
        <v>CID000345</v>
      </c>
      <c r="G281" s="166" t="str">
        <f ca="1">IF(C281=$U$4,"Enter smelter details", IF(ISERROR($S281),"",OFFSET('Smelter Reference List'!$F$4,$S281-4,0)))</f>
        <v>CFSI</v>
      </c>
      <c r="H281" s="290">
        <f ca="1">IF(ISERROR($S281),"",OFFSET('Smelter Reference List'!$G$4,$S281-4,0))</f>
        <v>0</v>
      </c>
      <c r="I281" s="291" t="str">
        <f ca="1">IF(ISERROR($S281),"",OFFSET('Smelter Reference List'!$H$4,$S281-4,0))</f>
        <v>Ganzhou</v>
      </c>
      <c r="J281" s="291" t="str">
        <f ca="1">IF(ISERROR($S281),"",OFFSET('Smelter Reference List'!$I$4,$S281-4,0))</f>
        <v>Jiangxi</v>
      </c>
      <c r="K281" s="288"/>
      <c r="L281" s="288"/>
      <c r="M281" s="288"/>
      <c r="N281" s="288"/>
      <c r="O281" s="288"/>
      <c r="P281" s="288"/>
      <c r="Q281" s="289"/>
      <c r="R281" s="274"/>
      <c r="S281" s="275">
        <f>IF(OR(C281="",C281=T$4),NA(),MATCH($B281&amp;$C281,'Smelter Reference List'!$J:$J,0))</f>
        <v>464</v>
      </c>
      <c r="T281" s="276"/>
      <c r="U281" s="276"/>
      <c r="V281" s="276"/>
      <c r="W281" s="276"/>
    </row>
    <row r="282" spans="1:23" s="267" customFormat="1" ht="20.25">
      <c r="A282" s="265"/>
      <c r="B282" s="273" t="s">
        <v>2432</v>
      </c>
      <c r="C282" s="273" t="s">
        <v>1564</v>
      </c>
      <c r="D282" s="166" t="str">
        <f ca="1">IF(ISERROR($S282),"",OFFSET('Smelter Reference List'!$C$4,$S282-4,0)&amp;"")</f>
        <v>Fujian Jinxin Tungsten Co., Ltd.</v>
      </c>
      <c r="E282" s="166" t="str">
        <f ca="1">IF(ISERROR($S282),"",OFFSET('Smelter Reference List'!$D$4,$S282-4,0)&amp;"")</f>
        <v>CHINA</v>
      </c>
      <c r="F282" s="166" t="str">
        <f ca="1">IF(ISERROR($S282),"",OFFSET('Smelter Reference List'!$E$4,$S282-4,0))</f>
        <v>CID000499</v>
      </c>
      <c r="G282" s="166" t="str">
        <f ca="1">IF(C282=$U$4,"Enter smelter details", IF(ISERROR($S282),"",OFFSET('Smelter Reference List'!$F$4,$S282-4,0)))</f>
        <v>CFSI</v>
      </c>
      <c r="H282" s="290">
        <f ca="1">IF(ISERROR($S282),"",OFFSET('Smelter Reference List'!$G$4,$S282-4,0))</f>
        <v>0</v>
      </c>
      <c r="I282" s="291" t="str">
        <f ca="1">IF(ISERROR($S282),"",OFFSET('Smelter Reference List'!$H$4,$S282-4,0))</f>
        <v>Yanshi</v>
      </c>
      <c r="J282" s="291" t="str">
        <f ca="1">IF(ISERROR($S282),"",OFFSET('Smelter Reference List'!$I$4,$S282-4,0))</f>
        <v>Fujian</v>
      </c>
      <c r="K282" s="288"/>
      <c r="L282" s="288"/>
      <c r="M282" s="288"/>
      <c r="N282" s="288"/>
      <c r="O282" s="288"/>
      <c r="P282" s="288"/>
      <c r="Q282" s="289"/>
      <c r="R282" s="274"/>
      <c r="S282" s="275">
        <f>IF(OR(C282="",C282=T$4),NA(),MATCH($B282&amp;$C282,'Smelter Reference List'!$J:$J,0))</f>
        <v>465</v>
      </c>
      <c r="T282" s="276"/>
      <c r="U282" s="276"/>
      <c r="V282" s="276"/>
      <c r="W282" s="276"/>
    </row>
    <row r="283" spans="1:23" s="267" customFormat="1" ht="20.25">
      <c r="A283" s="265"/>
      <c r="B283" s="273" t="s">
        <v>2432</v>
      </c>
      <c r="C283" s="273" t="s">
        <v>2854</v>
      </c>
      <c r="D283" s="166" t="str">
        <f ca="1">IF(ISERROR($S283),"",OFFSET('Smelter Reference List'!$C$4,$S283-4,0)&amp;"")</f>
        <v>Ganxian Shirui New Material Co., Ltd.</v>
      </c>
      <c r="E283" s="166" t="str">
        <f ca="1">IF(ISERROR($S283),"",OFFSET('Smelter Reference List'!$D$4,$S283-4,0)&amp;"")</f>
        <v>CHINA</v>
      </c>
      <c r="F283" s="166" t="str">
        <f ca="1">IF(ISERROR($S283),"",OFFSET('Smelter Reference List'!$E$4,$S283-4,0))</f>
        <v>CID002531</v>
      </c>
      <c r="G283" s="166" t="str">
        <f ca="1">IF(C283=$U$4,"Enter smelter details", IF(ISERROR($S283),"",OFFSET('Smelter Reference List'!$F$4,$S283-4,0)))</f>
        <v>CFSI</v>
      </c>
      <c r="H283" s="290">
        <f ca="1">IF(ISERROR($S283),"",OFFSET('Smelter Reference List'!$G$4,$S283-4,0))</f>
        <v>0</v>
      </c>
      <c r="I283" s="291" t="str">
        <f ca="1">IF(ISERROR($S283),"",OFFSET('Smelter Reference List'!$H$4,$S283-4,0))</f>
        <v>Ganxian</v>
      </c>
      <c r="J283" s="291" t="str">
        <f ca="1">IF(ISERROR($S283),"",OFFSET('Smelter Reference List'!$I$4,$S283-4,0))</f>
        <v>Jiangxi</v>
      </c>
      <c r="K283" s="288"/>
      <c r="L283" s="288"/>
      <c r="M283" s="288"/>
      <c r="N283" s="288"/>
      <c r="O283" s="288"/>
      <c r="P283" s="288"/>
      <c r="Q283" s="289"/>
      <c r="R283" s="274"/>
      <c r="S283" s="275">
        <f>IF(OR(C283="",C283=T$4),NA(),MATCH($B283&amp;$C283,'Smelter Reference List'!$J:$J,0))</f>
        <v>466</v>
      </c>
      <c r="T283" s="276"/>
      <c r="U283" s="276"/>
      <c r="V283" s="276"/>
      <c r="W283" s="276"/>
    </row>
    <row r="284" spans="1:23" s="267" customFormat="1" ht="20.25">
      <c r="A284" s="265"/>
      <c r="B284" s="273" t="s">
        <v>2432</v>
      </c>
      <c r="C284" s="273" t="s">
        <v>231</v>
      </c>
      <c r="D284" s="166" t="str">
        <f ca="1">IF(ISERROR($S284),"",OFFSET('Smelter Reference List'!$C$4,$S284-4,0)&amp;"")</f>
        <v>Ganzhou Huaxing Tungsten Products Co., Ltd.</v>
      </c>
      <c r="E284" s="166" t="str">
        <f ca="1">IF(ISERROR($S284),"",OFFSET('Smelter Reference List'!$D$4,$S284-4,0)&amp;"")</f>
        <v>CHINA</v>
      </c>
      <c r="F284" s="166" t="str">
        <f ca="1">IF(ISERROR($S284),"",OFFSET('Smelter Reference List'!$E$4,$S284-4,0))</f>
        <v>CID000875</v>
      </c>
      <c r="G284" s="166" t="str">
        <f ca="1">IF(C284=$U$4,"Enter smelter details", IF(ISERROR($S284),"",OFFSET('Smelter Reference List'!$F$4,$S284-4,0)))</f>
        <v>CFSI</v>
      </c>
      <c r="H284" s="290">
        <f ca="1">IF(ISERROR($S284),"",OFFSET('Smelter Reference List'!$G$4,$S284-4,0))</f>
        <v>0</v>
      </c>
      <c r="I284" s="291" t="str">
        <f ca="1">IF(ISERROR($S284),"",OFFSET('Smelter Reference List'!$H$4,$S284-4,0))</f>
        <v>Ganzhou</v>
      </c>
      <c r="J284" s="291" t="str">
        <f ca="1">IF(ISERROR($S284),"",OFFSET('Smelter Reference List'!$I$4,$S284-4,0))</f>
        <v>Jiangxi</v>
      </c>
      <c r="K284" s="288"/>
      <c r="L284" s="288"/>
      <c r="M284" s="288"/>
      <c r="N284" s="288"/>
      <c r="O284" s="288"/>
      <c r="P284" s="288"/>
      <c r="Q284" s="289"/>
      <c r="R284" s="274"/>
      <c r="S284" s="275">
        <f>IF(OR(C284="",C284=T$4),NA(),MATCH($B284&amp;$C284,'Smelter Reference List'!$J:$J,0))</f>
        <v>467</v>
      </c>
      <c r="T284" s="276"/>
      <c r="U284" s="276"/>
      <c r="V284" s="276"/>
      <c r="W284" s="276"/>
    </row>
    <row r="285" spans="1:23" s="267" customFormat="1" ht="20.25">
      <c r="A285" s="265"/>
      <c r="B285" s="273" t="s">
        <v>2432</v>
      </c>
      <c r="C285" s="273" t="s">
        <v>233</v>
      </c>
      <c r="D285" s="166" t="str">
        <f ca="1">IF(ISERROR($S285),"",OFFSET('Smelter Reference List'!$C$4,$S285-4,0)&amp;"")</f>
        <v>Ganzhou Jiangwu Ferrotungsten Co., Ltd.</v>
      </c>
      <c r="E285" s="166" t="str">
        <f ca="1">IF(ISERROR($S285),"",OFFSET('Smelter Reference List'!$D$4,$S285-4,0)&amp;"")</f>
        <v>CHINA</v>
      </c>
      <c r="F285" s="166" t="str">
        <f ca="1">IF(ISERROR($S285),"",OFFSET('Smelter Reference List'!$E$4,$S285-4,0))</f>
        <v>CID002315</v>
      </c>
      <c r="G285" s="166" t="str">
        <f ca="1">IF(C285=$U$4,"Enter smelter details", IF(ISERROR($S285),"",OFFSET('Smelter Reference List'!$F$4,$S285-4,0)))</f>
        <v>CFSI</v>
      </c>
      <c r="H285" s="290">
        <f ca="1">IF(ISERROR($S285),"",OFFSET('Smelter Reference List'!$G$4,$S285-4,0))</f>
        <v>0</v>
      </c>
      <c r="I285" s="291" t="str">
        <f ca="1">IF(ISERROR($S285),"",OFFSET('Smelter Reference List'!$H$4,$S285-4,0))</f>
        <v>Ganzhou</v>
      </c>
      <c r="J285" s="291" t="str">
        <f ca="1">IF(ISERROR($S285),"",OFFSET('Smelter Reference List'!$I$4,$S285-4,0))</f>
        <v>Jiangxi</v>
      </c>
      <c r="K285" s="288"/>
      <c r="L285" s="288"/>
      <c r="M285" s="288"/>
      <c r="N285" s="288"/>
      <c r="O285" s="288"/>
      <c r="P285" s="288"/>
      <c r="Q285" s="289"/>
      <c r="R285" s="274"/>
      <c r="S285" s="275">
        <f>IF(OR(C285="",C285=T$4),NA(),MATCH($B285&amp;$C285,'Smelter Reference List'!$J:$J,0))</f>
        <v>468</v>
      </c>
      <c r="T285" s="276"/>
      <c r="U285" s="276"/>
      <c r="V285" s="276"/>
      <c r="W285" s="276"/>
    </row>
    <row r="286" spans="1:23" s="267" customFormat="1" ht="20.25">
      <c r="A286" s="265"/>
      <c r="B286" s="273" t="s">
        <v>2432</v>
      </c>
      <c r="C286" s="273" t="s">
        <v>230</v>
      </c>
      <c r="D286" s="166" t="str">
        <f ca="1">IF(ISERROR($S286),"",OFFSET('Smelter Reference List'!$C$4,$S286-4,0)&amp;"")</f>
        <v>Ganzhou Non-ferrous Metals Smelting Co., Ltd.</v>
      </c>
      <c r="E286" s="166" t="str">
        <f ca="1">IF(ISERROR($S286),"",OFFSET('Smelter Reference List'!$D$4,$S286-4,0)&amp;"")</f>
        <v>CHINA</v>
      </c>
      <c r="F286" s="166" t="str">
        <f ca="1">IF(ISERROR($S286),"",OFFSET('Smelter Reference List'!$E$4,$S286-4,0))</f>
        <v>CID000868</v>
      </c>
      <c r="G286" s="166" t="str">
        <f ca="1">IF(C286=$U$4,"Enter smelter details", IF(ISERROR($S286),"",OFFSET('Smelter Reference List'!$F$4,$S286-4,0)))</f>
        <v>CFSI</v>
      </c>
      <c r="H286" s="290">
        <f ca="1">IF(ISERROR($S286),"",OFFSET('Smelter Reference List'!$G$4,$S286-4,0))</f>
        <v>0</v>
      </c>
      <c r="I286" s="291" t="str">
        <f ca="1">IF(ISERROR($S286),"",OFFSET('Smelter Reference List'!$H$4,$S286-4,0))</f>
        <v>Ganzhou</v>
      </c>
      <c r="J286" s="291" t="str">
        <f ca="1">IF(ISERROR($S286),"",OFFSET('Smelter Reference List'!$I$4,$S286-4,0))</f>
        <v>Jiangxi</v>
      </c>
      <c r="K286" s="288"/>
      <c r="L286" s="288"/>
      <c r="M286" s="288"/>
      <c r="N286" s="288"/>
      <c r="O286" s="288"/>
      <c r="P286" s="288"/>
      <c r="Q286" s="289"/>
      <c r="R286" s="274"/>
      <c r="S286" s="275">
        <f>IF(OR(C286="",C286=T$4),NA(),MATCH($B286&amp;$C286,'Smelter Reference List'!$J:$J,0))</f>
        <v>469</v>
      </c>
      <c r="T286" s="276"/>
      <c r="U286" s="276"/>
      <c r="V286" s="276"/>
      <c r="W286" s="276"/>
    </row>
    <row r="287" spans="1:23" s="267" customFormat="1" ht="20.25">
      <c r="A287" s="265"/>
      <c r="B287" s="273" t="s">
        <v>2432</v>
      </c>
      <c r="C287" s="273" t="s">
        <v>771</v>
      </c>
      <c r="D287" s="166" t="str">
        <f ca="1">IF(ISERROR($S287),"",OFFSET('Smelter Reference List'!$C$4,$S287-4,0)&amp;"")</f>
        <v>Ganzhou Seadragon W &amp; Mo Co., Ltd.</v>
      </c>
      <c r="E287" s="166" t="str">
        <f ca="1">IF(ISERROR($S287),"",OFFSET('Smelter Reference List'!$D$4,$S287-4,0)&amp;"")</f>
        <v>CHINA</v>
      </c>
      <c r="F287" s="166" t="str">
        <f ca="1">IF(ISERROR($S287),"",OFFSET('Smelter Reference List'!$E$4,$S287-4,0))</f>
        <v>CID002494</v>
      </c>
      <c r="G287" s="166" t="str">
        <f ca="1">IF(C287=$U$4,"Enter smelter details", IF(ISERROR($S287),"",OFFSET('Smelter Reference List'!$F$4,$S287-4,0)))</f>
        <v>CFSI</v>
      </c>
      <c r="H287" s="290">
        <f ca="1">IF(ISERROR($S287),"",OFFSET('Smelter Reference List'!$G$4,$S287-4,0))</f>
        <v>0</v>
      </c>
      <c r="I287" s="291" t="str">
        <f ca="1">IF(ISERROR($S287),"",OFFSET('Smelter Reference List'!$H$4,$S287-4,0))</f>
        <v>Ganzhou</v>
      </c>
      <c r="J287" s="291" t="str">
        <f ca="1">IF(ISERROR($S287),"",OFFSET('Smelter Reference List'!$I$4,$S287-4,0))</f>
        <v>Jiangxi</v>
      </c>
      <c r="K287" s="288"/>
      <c r="L287" s="288"/>
      <c r="M287" s="288"/>
      <c r="N287" s="288"/>
      <c r="O287" s="288"/>
      <c r="P287" s="288"/>
      <c r="Q287" s="289"/>
      <c r="R287" s="274"/>
      <c r="S287" s="275">
        <f>IF(OR(C287="",C287=T$4),NA(),MATCH($B287&amp;$C287,'Smelter Reference List'!$J:$J,0))</f>
        <v>470</v>
      </c>
      <c r="T287" s="276"/>
      <c r="U287" s="276"/>
      <c r="V287" s="276"/>
      <c r="W287" s="276"/>
    </row>
    <row r="288" spans="1:23" s="267" customFormat="1" ht="20.25">
      <c r="A288" s="265"/>
      <c r="B288" s="273" t="s">
        <v>2432</v>
      </c>
      <c r="C288" s="273" t="s">
        <v>2856</v>
      </c>
      <c r="D288" s="166" t="str">
        <f ca="1">IF(ISERROR($S288),"",OFFSET('Smelter Reference List'!$C$4,$S288-4,0)&amp;"")</f>
        <v>Ganzhou Yatai Tungsten Co., Ltd.</v>
      </c>
      <c r="E288" s="166" t="str">
        <f ca="1">IF(ISERROR($S288),"",OFFSET('Smelter Reference List'!$D$4,$S288-4,0)&amp;"")</f>
        <v>CHINA</v>
      </c>
      <c r="F288" s="166" t="str">
        <f ca="1">IF(ISERROR($S288),"",OFFSET('Smelter Reference List'!$E$4,$S288-4,0))</f>
        <v>CID002536</v>
      </c>
      <c r="G288" s="166" t="str">
        <f ca="1">IF(C288=$U$4,"Enter smelter details", IF(ISERROR($S288),"",OFFSET('Smelter Reference List'!$F$4,$S288-4,0)))</f>
        <v>CFSI</v>
      </c>
      <c r="H288" s="290">
        <f ca="1">IF(ISERROR($S288),"",OFFSET('Smelter Reference List'!$G$4,$S288-4,0))</f>
        <v>0</v>
      </c>
      <c r="I288" s="291" t="str">
        <f ca="1">IF(ISERROR($S288),"",OFFSET('Smelter Reference List'!$H$4,$S288-4,0))</f>
        <v>Ganzhou</v>
      </c>
      <c r="J288" s="291" t="str">
        <f ca="1">IF(ISERROR($S288),"",OFFSET('Smelter Reference List'!$I$4,$S288-4,0))</f>
        <v>Jiangxi</v>
      </c>
      <c r="K288" s="288"/>
      <c r="L288" s="288"/>
      <c r="M288" s="288"/>
      <c r="N288" s="288"/>
      <c r="O288" s="288"/>
      <c r="P288" s="288"/>
      <c r="Q288" s="289"/>
      <c r="R288" s="274"/>
      <c r="S288" s="275">
        <f>IF(OR(C288="",C288=T$4),NA(),MATCH($B288&amp;$C288,'Smelter Reference List'!$J:$J,0))</f>
        <v>471</v>
      </c>
      <c r="T288" s="276"/>
      <c r="U288" s="276"/>
      <c r="V288" s="276"/>
      <c r="W288" s="276"/>
    </row>
    <row r="289" spans="1:23" s="267" customFormat="1" ht="20.25">
      <c r="A289" s="265"/>
      <c r="B289" s="273" t="s">
        <v>2432</v>
      </c>
      <c r="C289" s="273" t="s">
        <v>1</v>
      </c>
      <c r="D289" s="166" t="str">
        <f ca="1">IF(ISERROR($S289),"",OFFSET('Smelter Reference List'!$C$4,$S289-4,0)&amp;"")</f>
        <v>Global Tungsten &amp; Powders Corp.</v>
      </c>
      <c r="E289" s="166" t="str">
        <f ca="1">IF(ISERROR($S289),"",OFFSET('Smelter Reference List'!$D$4,$S289-4,0)&amp;"")</f>
        <v>UNITED STATES</v>
      </c>
      <c r="F289" s="166" t="str">
        <f ca="1">IF(ISERROR($S289),"",OFFSET('Smelter Reference List'!$E$4,$S289-4,0))</f>
        <v>CID000568</v>
      </c>
      <c r="G289" s="166" t="str">
        <f ca="1">IF(C289=$U$4,"Enter smelter details", IF(ISERROR($S289),"",OFFSET('Smelter Reference List'!$F$4,$S289-4,0)))</f>
        <v>CFSI</v>
      </c>
      <c r="H289" s="290">
        <f ca="1">IF(ISERROR($S289),"",OFFSET('Smelter Reference List'!$G$4,$S289-4,0))</f>
        <v>0</v>
      </c>
      <c r="I289" s="291" t="str">
        <f ca="1">IF(ISERROR($S289),"",OFFSET('Smelter Reference List'!$H$4,$S289-4,0))</f>
        <v>Towanda</v>
      </c>
      <c r="J289" s="291" t="str">
        <f ca="1">IF(ISERROR($S289),"",OFFSET('Smelter Reference List'!$I$4,$S289-4,0))</f>
        <v>Pennsylvania</v>
      </c>
      <c r="K289" s="288"/>
      <c r="L289" s="288"/>
      <c r="M289" s="288"/>
      <c r="N289" s="288"/>
      <c r="O289" s="288"/>
      <c r="P289" s="288"/>
      <c r="Q289" s="289"/>
      <c r="R289" s="274"/>
      <c r="S289" s="275">
        <f>IF(OR(C289="",C289=T$4),NA(),MATCH($B289&amp;$C289,'Smelter Reference List'!$J:$J,0))</f>
        <v>472</v>
      </c>
      <c r="T289" s="276"/>
      <c r="U289" s="276"/>
      <c r="V289" s="276"/>
      <c r="W289" s="276"/>
    </row>
    <row r="290" spans="1:23" s="267" customFormat="1" ht="20.25">
      <c r="A290" s="265"/>
      <c r="B290" s="273" t="s">
        <v>2432</v>
      </c>
      <c r="C290" s="273" t="s">
        <v>2788</v>
      </c>
      <c r="D290" s="166" t="str">
        <f ca="1">IF(ISERROR($S290),"",OFFSET('Smelter Reference List'!$C$4,$S290-4,0)&amp;"")</f>
        <v>Guangdong Xianglu Tungsten Co., Ltd.</v>
      </c>
      <c r="E290" s="166" t="str">
        <f ca="1">IF(ISERROR($S290),"",OFFSET('Smelter Reference List'!$D$4,$S290-4,0)&amp;"")</f>
        <v>CHINA</v>
      </c>
      <c r="F290" s="166" t="str">
        <f ca="1">IF(ISERROR($S290),"",OFFSET('Smelter Reference List'!$E$4,$S290-4,0))</f>
        <v>CID000218</v>
      </c>
      <c r="G290" s="166" t="str">
        <f ca="1">IF(C290=$U$4,"Enter smelter details", IF(ISERROR($S290),"",OFFSET('Smelter Reference List'!$F$4,$S290-4,0)))</f>
        <v>CFSI</v>
      </c>
      <c r="H290" s="290">
        <f ca="1">IF(ISERROR($S290),"",OFFSET('Smelter Reference List'!$G$4,$S290-4,0))</f>
        <v>0</v>
      </c>
      <c r="I290" s="291" t="str">
        <f ca="1">IF(ISERROR($S290),"",OFFSET('Smelter Reference List'!$H$4,$S290-4,0))</f>
        <v>Chaozhou</v>
      </c>
      <c r="J290" s="291" t="str">
        <f ca="1">IF(ISERROR($S290),"",OFFSET('Smelter Reference List'!$I$4,$S290-4,0))</f>
        <v>Guangdong</v>
      </c>
      <c r="K290" s="288"/>
      <c r="L290" s="288"/>
      <c r="M290" s="288"/>
      <c r="N290" s="288"/>
      <c r="O290" s="288"/>
      <c r="P290" s="288"/>
      <c r="Q290" s="289"/>
      <c r="R290" s="274"/>
      <c r="S290" s="275">
        <f>IF(OR(C290="",C290=T$4),NA(),MATCH($B290&amp;$C290,'Smelter Reference List'!$J:$J,0))</f>
        <v>474</v>
      </c>
      <c r="T290" s="276"/>
      <c r="U290" s="276"/>
      <c r="V290" s="276"/>
      <c r="W290" s="276"/>
    </row>
    <row r="291" spans="1:23" s="267" customFormat="1" ht="20.25">
      <c r="A291" s="265"/>
      <c r="B291" s="273" t="s">
        <v>2432</v>
      </c>
      <c r="C291" s="273" t="s">
        <v>2892</v>
      </c>
      <c r="D291" s="166" t="str">
        <f ca="1">IF(ISERROR($S291),"",OFFSET('Smelter Reference List'!$C$4,$S291-4,0)&amp;"")</f>
        <v>H.C. Starck GmbH</v>
      </c>
      <c r="E291" s="166" t="str">
        <f ca="1">IF(ISERROR($S291),"",OFFSET('Smelter Reference List'!$D$4,$S291-4,0)&amp;"")</f>
        <v>GERMANY</v>
      </c>
      <c r="F291" s="166" t="str">
        <f ca="1">IF(ISERROR($S291),"",OFFSET('Smelter Reference List'!$E$4,$S291-4,0))</f>
        <v>CID002541</v>
      </c>
      <c r="G291" s="166" t="str">
        <f ca="1">IF(C291=$U$4,"Enter smelter details", IF(ISERROR($S291),"",OFFSET('Smelter Reference List'!$F$4,$S291-4,0)))</f>
        <v>CFSI</v>
      </c>
      <c r="H291" s="290">
        <f ca="1">IF(ISERROR($S291),"",OFFSET('Smelter Reference List'!$G$4,$S291-4,0))</f>
        <v>0</v>
      </c>
      <c r="I291" s="291" t="str">
        <f ca="1">IF(ISERROR($S291),"",OFFSET('Smelter Reference List'!$H$4,$S291-4,0))</f>
        <v>Goslar</v>
      </c>
      <c r="J291" s="291" t="str">
        <f ca="1">IF(ISERROR($S291),"",OFFSET('Smelter Reference List'!$I$4,$S291-4,0))</f>
        <v>Lower Saxony</v>
      </c>
      <c r="K291" s="288"/>
      <c r="L291" s="288"/>
      <c r="M291" s="288"/>
      <c r="N291" s="288"/>
      <c r="O291" s="288"/>
      <c r="P291" s="288"/>
      <c r="Q291" s="289"/>
      <c r="R291" s="274"/>
      <c r="S291" s="275">
        <f>IF(OR(C291="",C291=T$4),NA(),MATCH($B291&amp;$C291,'Smelter Reference List'!$J:$J,0))</f>
        <v>475</v>
      </c>
      <c r="T291" s="276"/>
      <c r="U291" s="276"/>
      <c r="V291" s="276"/>
      <c r="W291" s="276"/>
    </row>
    <row r="292" spans="1:23" s="267" customFormat="1" ht="20.25">
      <c r="A292" s="265"/>
      <c r="B292" s="273" t="s">
        <v>2432</v>
      </c>
      <c r="C292" s="273" t="s">
        <v>2882</v>
      </c>
      <c r="D292" s="166" t="str">
        <f ca="1">IF(ISERROR($S292),"",OFFSET('Smelter Reference List'!$C$4,$S292-4,0)&amp;"")</f>
        <v>H.C. Starck Smelting GmbH &amp; Co.KG</v>
      </c>
      <c r="E292" s="166" t="str">
        <f ca="1">IF(ISERROR($S292),"",OFFSET('Smelter Reference List'!$D$4,$S292-4,0)&amp;"")</f>
        <v>GERMANY</v>
      </c>
      <c r="F292" s="166" t="str">
        <f ca="1">IF(ISERROR($S292),"",OFFSET('Smelter Reference List'!$E$4,$S292-4,0))</f>
        <v>CID002542</v>
      </c>
      <c r="G292" s="166" t="str">
        <f ca="1">IF(C292=$U$4,"Enter smelter details", IF(ISERROR($S292),"",OFFSET('Smelter Reference List'!$F$4,$S292-4,0)))</f>
        <v>CFSI</v>
      </c>
      <c r="H292" s="290">
        <f ca="1">IF(ISERROR($S292),"",OFFSET('Smelter Reference List'!$G$4,$S292-4,0))</f>
        <v>0</v>
      </c>
      <c r="I292" s="291" t="str">
        <f ca="1">IF(ISERROR($S292),"",OFFSET('Smelter Reference List'!$H$4,$S292-4,0))</f>
        <v>Laufenburg</v>
      </c>
      <c r="J292" s="291" t="str">
        <f ca="1">IF(ISERROR($S292),"",OFFSET('Smelter Reference List'!$I$4,$S292-4,0))</f>
        <v>Baden-Württemberg</v>
      </c>
      <c r="K292" s="288"/>
      <c r="L292" s="288"/>
      <c r="M292" s="288"/>
      <c r="N292" s="288"/>
      <c r="O292" s="288"/>
      <c r="P292" s="288"/>
      <c r="Q292" s="289"/>
      <c r="R292" s="274"/>
      <c r="S292" s="275">
        <f>IF(OR(C292="",C292=T$4),NA(),MATCH($B292&amp;$C292,'Smelter Reference List'!$J:$J,0))</f>
        <v>476</v>
      </c>
      <c r="T292" s="276"/>
      <c r="U292" s="276"/>
      <c r="V292" s="276"/>
      <c r="W292" s="276"/>
    </row>
    <row r="293" spans="1:23" s="267" customFormat="1" ht="20.25">
      <c r="A293" s="265"/>
      <c r="B293" s="273" t="s">
        <v>2432</v>
      </c>
      <c r="C293" s="273" t="s">
        <v>4522</v>
      </c>
      <c r="D293" s="166" t="str">
        <f ca="1">IF(ISERROR($S293),"",OFFSET('Smelter Reference List'!$C$4,$S293-4,0)&amp;"")</f>
        <v>Hunan Chenzhou Mining Co., Ltd.</v>
      </c>
      <c r="E293" s="166" t="str">
        <f ca="1">IF(ISERROR($S293),"",OFFSET('Smelter Reference List'!$D$4,$S293-4,0)&amp;"")</f>
        <v>CHINA</v>
      </c>
      <c r="F293" s="166" t="str">
        <f ca="1">IF(ISERROR($S293),"",OFFSET('Smelter Reference List'!$E$4,$S293-4,0))</f>
        <v>CID000766</v>
      </c>
      <c r="G293" s="166" t="str">
        <f ca="1">IF(C293=$U$4,"Enter smelter details", IF(ISERROR($S293),"",OFFSET('Smelter Reference List'!$F$4,$S293-4,0)))</f>
        <v>CFSI</v>
      </c>
      <c r="H293" s="290">
        <f ca="1">IF(ISERROR($S293),"",OFFSET('Smelter Reference List'!$G$4,$S293-4,0))</f>
        <v>0</v>
      </c>
      <c r="I293" s="291" t="str">
        <f ca="1">IF(ISERROR($S293),"",OFFSET('Smelter Reference List'!$H$4,$S293-4,0))</f>
        <v>Yuanling</v>
      </c>
      <c r="J293" s="291" t="str">
        <f ca="1">IF(ISERROR($S293),"",OFFSET('Smelter Reference List'!$I$4,$S293-4,0))</f>
        <v>Hunan</v>
      </c>
      <c r="K293" s="288"/>
      <c r="L293" s="288"/>
      <c r="M293" s="288"/>
      <c r="N293" s="288"/>
      <c r="O293" s="288"/>
      <c r="P293" s="288"/>
      <c r="Q293" s="289"/>
      <c r="R293" s="274"/>
      <c r="S293" s="275">
        <f>IF(OR(C293="",C293=T$4),NA(),MATCH($B293&amp;$C293,'Smelter Reference List'!$J:$J,0))</f>
        <v>477</v>
      </c>
      <c r="T293" s="276"/>
      <c r="U293" s="276"/>
      <c r="V293" s="276"/>
      <c r="W293" s="276"/>
    </row>
    <row r="294" spans="1:23" s="267" customFormat="1" ht="20.25">
      <c r="A294" s="265"/>
      <c r="B294" s="273" t="s">
        <v>2432</v>
      </c>
      <c r="C294" s="273" t="s">
        <v>3801</v>
      </c>
      <c r="D294" s="166" t="str">
        <f ca="1">IF(ISERROR($S294),"",OFFSET('Smelter Reference List'!$C$4,$S294-4,0)&amp;"")</f>
        <v>Hunan Chuangda Vanadium Tungsten Co., Ltd. Wuji</v>
      </c>
      <c r="E294" s="166" t="str">
        <f ca="1">IF(ISERROR($S294),"",OFFSET('Smelter Reference List'!$D$4,$S294-4,0)&amp;"")</f>
        <v>CHINA</v>
      </c>
      <c r="F294" s="166" t="str">
        <f ca="1">IF(ISERROR($S294),"",OFFSET('Smelter Reference List'!$E$4,$S294-4,0))</f>
        <v>CID002579</v>
      </c>
      <c r="G294" s="166" t="str">
        <f ca="1">IF(C294=$U$4,"Enter smelter details", IF(ISERROR($S294),"",OFFSET('Smelter Reference List'!$F$4,$S294-4,0)))</f>
        <v>CFSI</v>
      </c>
      <c r="H294" s="290">
        <f ca="1">IF(ISERROR($S294),"",OFFSET('Smelter Reference List'!$G$4,$S294-4,0))</f>
        <v>0</v>
      </c>
      <c r="I294" s="291" t="str">
        <f ca="1">IF(ISERROR($S294),"",OFFSET('Smelter Reference List'!$H$4,$S294-4,0))</f>
        <v>Hengyang</v>
      </c>
      <c r="J294" s="291" t="str">
        <f ca="1">IF(ISERROR($S294),"",OFFSET('Smelter Reference List'!$I$4,$S294-4,0))</f>
        <v>Hunan</v>
      </c>
      <c r="K294" s="288"/>
      <c r="L294" s="288"/>
      <c r="M294" s="288"/>
      <c r="N294" s="288"/>
      <c r="O294" s="288"/>
      <c r="P294" s="288"/>
      <c r="Q294" s="289"/>
      <c r="R294" s="274"/>
      <c r="S294" s="275">
        <f>IF(OR(C294="",C294=T$4),NA(),MATCH($B294&amp;$C294,'Smelter Reference List'!$J:$J,0))</f>
        <v>479</v>
      </c>
      <c r="T294" s="276"/>
      <c r="U294" s="276"/>
      <c r="V294" s="276"/>
      <c r="W294" s="276"/>
    </row>
    <row r="295" spans="1:23" s="267" customFormat="1" ht="20.25">
      <c r="A295" s="265"/>
      <c r="B295" s="273" t="s">
        <v>2432</v>
      </c>
      <c r="C295" s="273" t="s">
        <v>3799</v>
      </c>
      <c r="D295" s="166" t="str">
        <f ca="1">IF(ISERROR($S295),"",OFFSET('Smelter Reference List'!$C$4,$S295-4,0)&amp;"")</f>
        <v>Hunan Chuangda Vanadium Tungsten Co., Ltd. Yanglin</v>
      </c>
      <c r="E295" s="166" t="str">
        <f ca="1">IF(ISERROR($S295),"",OFFSET('Smelter Reference List'!$D$4,$S295-4,0)&amp;"")</f>
        <v>CHINA</v>
      </c>
      <c r="F295" s="166" t="str">
        <f ca="1">IF(ISERROR($S295),"",OFFSET('Smelter Reference List'!$E$4,$S295-4,0))</f>
        <v>CID002578</v>
      </c>
      <c r="G295" s="166" t="str">
        <f ca="1">IF(C295=$U$4,"Enter smelter details", IF(ISERROR($S295),"",OFFSET('Smelter Reference List'!$F$4,$S295-4,0)))</f>
        <v>CFSI</v>
      </c>
      <c r="H295" s="290">
        <f ca="1">IF(ISERROR($S295),"",OFFSET('Smelter Reference List'!$G$4,$S295-4,0))</f>
        <v>0</v>
      </c>
      <c r="I295" s="291" t="str">
        <f ca="1">IF(ISERROR($S295),"",OFFSET('Smelter Reference List'!$H$4,$S295-4,0))</f>
        <v>Hengyang</v>
      </c>
      <c r="J295" s="291" t="str">
        <f ca="1">IF(ISERROR($S295),"",OFFSET('Smelter Reference List'!$I$4,$S295-4,0))</f>
        <v>Hunan</v>
      </c>
      <c r="K295" s="288"/>
      <c r="L295" s="288"/>
      <c r="M295" s="288"/>
      <c r="N295" s="288"/>
      <c r="O295" s="288"/>
      <c r="P295" s="288"/>
      <c r="Q295" s="289"/>
      <c r="R295" s="274"/>
      <c r="S295" s="275">
        <f>IF(OR(C295="",C295=T$4),NA(),MATCH($B295&amp;$C295,'Smelter Reference List'!$J:$J,0))</f>
        <v>480</v>
      </c>
      <c r="T295" s="276"/>
      <c r="U295" s="276"/>
      <c r="V295" s="276"/>
      <c r="W295" s="276"/>
    </row>
    <row r="296" spans="1:23" s="267" customFormat="1" ht="20.25">
      <c r="A296" s="265"/>
      <c r="B296" s="273" t="s">
        <v>2432</v>
      </c>
      <c r="C296" s="273" t="s">
        <v>2789</v>
      </c>
      <c r="D296" s="166" t="str">
        <f ca="1">IF(ISERROR($S296),"",OFFSET('Smelter Reference List'!$C$4,$S296-4,0)&amp;"")</f>
        <v>Hunan Chunchang Nonferrous Metals Co., Ltd.</v>
      </c>
      <c r="E296" s="166" t="str">
        <f ca="1">IF(ISERROR($S296),"",OFFSET('Smelter Reference List'!$D$4,$S296-4,0)&amp;"")</f>
        <v>CHINA</v>
      </c>
      <c r="F296" s="166" t="str">
        <f ca="1">IF(ISERROR($S296),"",OFFSET('Smelter Reference List'!$E$4,$S296-4,0))</f>
        <v>CID000769</v>
      </c>
      <c r="G296" s="166" t="str">
        <f ca="1">IF(C296=$U$4,"Enter smelter details", IF(ISERROR($S296),"",OFFSET('Smelter Reference List'!$F$4,$S296-4,0)))</f>
        <v>CFSI</v>
      </c>
      <c r="H296" s="290">
        <f ca="1">IF(ISERROR($S296),"",OFFSET('Smelter Reference List'!$G$4,$S296-4,0))</f>
        <v>0</v>
      </c>
      <c r="I296" s="291" t="str">
        <f ca="1">IF(ISERROR($S296),"",OFFSET('Smelter Reference List'!$H$4,$S296-4,0))</f>
        <v>Hengyang</v>
      </c>
      <c r="J296" s="291" t="str">
        <f ca="1">IF(ISERROR($S296),"",OFFSET('Smelter Reference List'!$I$4,$S296-4,0))</f>
        <v>Hunan</v>
      </c>
      <c r="K296" s="288"/>
      <c r="L296" s="288"/>
      <c r="M296" s="288"/>
      <c r="N296" s="288"/>
      <c r="O296" s="288"/>
      <c r="P296" s="288"/>
      <c r="Q296" s="289"/>
      <c r="R296" s="274"/>
      <c r="S296" s="275">
        <f>IF(OR(C296="",C296=T$4),NA(),MATCH($B296&amp;$C296,'Smelter Reference List'!$J:$J,0))</f>
        <v>481</v>
      </c>
      <c r="T296" s="276"/>
      <c r="U296" s="276"/>
      <c r="V296" s="276"/>
      <c r="W296" s="276"/>
    </row>
    <row r="297" spans="1:23" s="267" customFormat="1" ht="20.25">
      <c r="A297" s="265"/>
      <c r="B297" s="273" t="s">
        <v>2432</v>
      </c>
      <c r="C297" s="273" t="s">
        <v>3806</v>
      </c>
      <c r="D297" s="166" t="str">
        <f ca="1">IF(ISERROR($S297),"",OFFSET('Smelter Reference List'!$C$4,$S297-4,0)&amp;"")</f>
        <v>Hydrometallurg, JSC</v>
      </c>
      <c r="E297" s="166" t="str">
        <f ca="1">IF(ISERROR($S297),"",OFFSET('Smelter Reference List'!$D$4,$S297-4,0)&amp;"")</f>
        <v>RUSSIAN FEDERATION</v>
      </c>
      <c r="F297" s="166" t="str">
        <f ca="1">IF(ISERROR($S297),"",OFFSET('Smelter Reference List'!$E$4,$S297-4,0))</f>
        <v>CID002649</v>
      </c>
      <c r="G297" s="166" t="str">
        <f ca="1">IF(C297=$U$4,"Enter smelter details", IF(ISERROR($S297),"",OFFSET('Smelter Reference List'!$F$4,$S297-4,0)))</f>
        <v>CFSI</v>
      </c>
      <c r="H297" s="290">
        <f ca="1">IF(ISERROR($S297),"",OFFSET('Smelter Reference List'!$G$4,$S297-4,0))</f>
        <v>0</v>
      </c>
      <c r="I297" s="291" t="str">
        <f ca="1">IF(ISERROR($S297),"",OFFSET('Smelter Reference List'!$H$4,$S297-4,0))</f>
        <v>Nalchik</v>
      </c>
      <c r="J297" s="291" t="str">
        <f ca="1">IF(ISERROR($S297),"",OFFSET('Smelter Reference List'!$I$4,$S297-4,0))</f>
        <v>Kabardino-Balkar Republic</v>
      </c>
      <c r="K297" s="288"/>
      <c r="L297" s="288"/>
      <c r="M297" s="288"/>
      <c r="N297" s="288"/>
      <c r="O297" s="288"/>
      <c r="P297" s="288"/>
      <c r="Q297" s="289"/>
      <c r="R297" s="274"/>
      <c r="S297" s="275">
        <f>IF(OR(C297="",C297=T$4),NA(),MATCH($B297&amp;$C297,'Smelter Reference List'!$J:$J,0))</f>
        <v>482</v>
      </c>
      <c r="T297" s="276"/>
      <c r="U297" s="276"/>
      <c r="V297" s="276"/>
      <c r="W297" s="276"/>
    </row>
    <row r="298" spans="1:23" s="267" customFormat="1" ht="20.25">
      <c r="A298" s="265"/>
      <c r="B298" s="273" t="s">
        <v>2432</v>
      </c>
      <c r="C298" s="273" t="s">
        <v>2790</v>
      </c>
      <c r="D298" s="166" t="str">
        <f ca="1">IF(ISERROR($S298),"",OFFSET('Smelter Reference List'!$C$4,$S298-4,0)&amp;"")</f>
        <v>Japan New Metals Co., Ltd.</v>
      </c>
      <c r="E298" s="166" t="str">
        <f ca="1">IF(ISERROR($S298),"",OFFSET('Smelter Reference List'!$D$4,$S298-4,0)&amp;"")</f>
        <v>JAPAN</v>
      </c>
      <c r="F298" s="166" t="str">
        <f ca="1">IF(ISERROR($S298),"",OFFSET('Smelter Reference List'!$E$4,$S298-4,0))</f>
        <v>CID000825</v>
      </c>
      <c r="G298" s="166" t="str">
        <f ca="1">IF(C298=$U$4,"Enter smelter details", IF(ISERROR($S298),"",OFFSET('Smelter Reference List'!$F$4,$S298-4,0)))</f>
        <v>CFSI</v>
      </c>
      <c r="H298" s="290">
        <f ca="1">IF(ISERROR($S298),"",OFFSET('Smelter Reference List'!$G$4,$S298-4,0))</f>
        <v>0</v>
      </c>
      <c r="I298" s="291" t="str">
        <f ca="1">IF(ISERROR($S298),"",OFFSET('Smelter Reference List'!$H$4,$S298-4,0))</f>
        <v>Akita City</v>
      </c>
      <c r="J298" s="291" t="str">
        <f ca="1">IF(ISERROR($S298),"",OFFSET('Smelter Reference List'!$I$4,$S298-4,0))</f>
        <v>Akita</v>
      </c>
      <c r="K298" s="288"/>
      <c r="L298" s="288"/>
      <c r="M298" s="288"/>
      <c r="N298" s="288"/>
      <c r="O298" s="288"/>
      <c r="P298" s="288"/>
      <c r="Q298" s="289"/>
      <c r="R298" s="274"/>
      <c r="S298" s="275">
        <f>IF(OR(C298="",C298=T$4),NA(),MATCH($B298&amp;$C298,'Smelter Reference List'!$J:$J,0))</f>
        <v>483</v>
      </c>
      <c r="T298" s="276"/>
      <c r="U298" s="276"/>
      <c r="V298" s="276"/>
      <c r="W298" s="276"/>
    </row>
    <row r="299" spans="1:23" s="267" customFormat="1" ht="20.25">
      <c r="A299" s="265"/>
      <c r="B299" s="273" t="s">
        <v>2432</v>
      </c>
      <c r="C299" s="273" t="s">
        <v>4620</v>
      </c>
      <c r="D299" s="166" t="str">
        <f ca="1">IF(ISERROR($S299),"",OFFSET('Smelter Reference List'!$C$4,$S299-4,0)&amp;"")</f>
        <v>Jiangxi Dayu Longxintai Tungsten Co., Ltd.</v>
      </c>
      <c r="E299" s="166" t="str">
        <f ca="1">IF(ISERROR($S299),"",OFFSET('Smelter Reference List'!$D$4,$S299-4,0)&amp;"")</f>
        <v>CHINA</v>
      </c>
      <c r="F299" s="166" t="str">
        <f ca="1">IF(ISERROR($S299),"",OFFSET('Smelter Reference List'!$E$4,$S299-4,0))</f>
        <v>CID002647</v>
      </c>
      <c r="G299" s="166" t="str">
        <f ca="1">IF(C299=$U$4,"Enter smelter details", IF(ISERROR($S299),"",OFFSET('Smelter Reference List'!$F$4,$S299-4,0)))</f>
        <v>CFSI</v>
      </c>
      <c r="H299" s="290">
        <f ca="1">IF(ISERROR($S299),"",OFFSET('Smelter Reference List'!$G$4,$S299-4,0))</f>
        <v>0</v>
      </c>
      <c r="I299" s="291" t="str">
        <f ca="1">IF(ISERROR($S299),"",OFFSET('Smelter Reference List'!$H$4,$S299-4,0))</f>
        <v xml:space="preserve">Huanglong </v>
      </c>
      <c r="J299" s="291" t="str">
        <f ca="1">IF(ISERROR($S299),"",OFFSET('Smelter Reference List'!$I$4,$S299-4,0))</f>
        <v>Jiangxi</v>
      </c>
      <c r="K299" s="288"/>
      <c r="L299" s="288"/>
      <c r="M299" s="288"/>
      <c r="N299" s="288"/>
      <c r="O299" s="288"/>
      <c r="P299" s="288"/>
      <c r="Q299" s="289"/>
      <c r="R299" s="274"/>
      <c r="S299" s="275">
        <f>IF(OR(C299="",C299=T$4),NA(),MATCH($B299&amp;$C299,'Smelter Reference List'!$J:$J,0))</f>
        <v>485</v>
      </c>
      <c r="T299" s="276"/>
      <c r="U299" s="276"/>
      <c r="V299" s="276"/>
      <c r="W299" s="276"/>
    </row>
    <row r="300" spans="1:23" s="267" customFormat="1" ht="20.25">
      <c r="A300" s="265"/>
      <c r="B300" s="273" t="s">
        <v>2432</v>
      </c>
      <c r="C300" s="273" t="s">
        <v>239</v>
      </c>
      <c r="D300" s="166" t="str">
        <f ca="1">IF(ISERROR($S300),"",OFFSET('Smelter Reference List'!$C$4,$S300-4,0)&amp;"")</f>
        <v>Jiangxi Gan Bei Tungsten Co., Ltd.</v>
      </c>
      <c r="E300" s="166" t="str">
        <f ca="1">IF(ISERROR($S300),"",OFFSET('Smelter Reference List'!$D$4,$S300-4,0)&amp;"")</f>
        <v>CHINA</v>
      </c>
      <c r="F300" s="166" t="str">
        <f ca="1">IF(ISERROR($S300),"",OFFSET('Smelter Reference List'!$E$4,$S300-4,0))</f>
        <v>CID002321</v>
      </c>
      <c r="G300" s="166" t="str">
        <f ca="1">IF(C300=$U$4,"Enter smelter details", IF(ISERROR($S300),"",OFFSET('Smelter Reference List'!$F$4,$S300-4,0)))</f>
        <v>CFSI</v>
      </c>
      <c r="H300" s="290">
        <f ca="1">IF(ISERROR($S300),"",OFFSET('Smelter Reference List'!$G$4,$S300-4,0))</f>
        <v>0</v>
      </c>
      <c r="I300" s="291" t="str">
        <f ca="1">IF(ISERROR($S300),"",OFFSET('Smelter Reference List'!$H$4,$S300-4,0))</f>
        <v>Xiushui</v>
      </c>
      <c r="J300" s="291" t="str">
        <f ca="1">IF(ISERROR($S300),"",OFFSET('Smelter Reference List'!$I$4,$S300-4,0))</f>
        <v>Jiangxi</v>
      </c>
      <c r="K300" s="288"/>
      <c r="L300" s="288"/>
      <c r="M300" s="288"/>
      <c r="N300" s="288"/>
      <c r="O300" s="288"/>
      <c r="P300" s="288"/>
      <c r="Q300" s="289"/>
      <c r="R300" s="274"/>
      <c r="S300" s="275">
        <f>IF(OR(C300="",C300=T$4),NA(),MATCH($B300&amp;$C300,'Smelter Reference List'!$J:$J,0))</f>
        <v>486</v>
      </c>
      <c r="T300" s="276"/>
      <c r="U300" s="276"/>
      <c r="V300" s="276"/>
      <c r="W300" s="276"/>
    </row>
    <row r="301" spans="1:23" s="267" customFormat="1" ht="20.25">
      <c r="A301" s="265"/>
      <c r="B301" s="273" t="s">
        <v>2432</v>
      </c>
      <c r="C301" s="273" t="s">
        <v>236</v>
      </c>
      <c r="D301" s="166" t="str">
        <f ca="1">IF(ISERROR($S301),"",OFFSET('Smelter Reference List'!$C$4,$S301-4,0)&amp;"")</f>
        <v>Jiangxi Tonggu Non-ferrous Metallurgical &amp; Chemical Co., Ltd.</v>
      </c>
      <c r="E301" s="166" t="str">
        <f ca="1">IF(ISERROR($S301),"",OFFSET('Smelter Reference List'!$D$4,$S301-4,0)&amp;"")</f>
        <v>CHINA</v>
      </c>
      <c r="F301" s="166" t="str">
        <f ca="1">IF(ISERROR($S301),"",OFFSET('Smelter Reference List'!$E$4,$S301-4,0))</f>
        <v>CID002318</v>
      </c>
      <c r="G301" s="166" t="str">
        <f ca="1">IF(C301=$U$4,"Enter smelter details", IF(ISERROR($S301),"",OFFSET('Smelter Reference List'!$F$4,$S301-4,0)))</f>
        <v>CFSI</v>
      </c>
      <c r="H301" s="290">
        <f ca="1">IF(ISERROR($S301),"",OFFSET('Smelter Reference List'!$G$4,$S301-4,0))</f>
        <v>0</v>
      </c>
      <c r="I301" s="291" t="str">
        <f ca="1">IF(ISERROR($S301),"",OFFSET('Smelter Reference List'!$H$4,$S301-4,0))</f>
        <v>Tonggu</v>
      </c>
      <c r="J301" s="291" t="str">
        <f ca="1">IF(ISERROR($S301),"",OFFSET('Smelter Reference List'!$I$4,$S301-4,0))</f>
        <v>Jiangxi</v>
      </c>
      <c r="K301" s="288"/>
      <c r="L301" s="288"/>
      <c r="M301" s="288"/>
      <c r="N301" s="288"/>
      <c r="O301" s="288"/>
      <c r="P301" s="288"/>
      <c r="Q301" s="289"/>
      <c r="R301" s="274"/>
      <c r="S301" s="275">
        <f>IF(OR(C301="",C301=T$4),NA(),MATCH($B301&amp;$C301,'Smelter Reference List'!$J:$J,0))</f>
        <v>488</v>
      </c>
      <c r="T301" s="276"/>
      <c r="U301" s="276"/>
      <c r="V301" s="276"/>
      <c r="W301" s="276"/>
    </row>
    <row r="302" spans="1:23" s="267" customFormat="1" ht="20.25">
      <c r="A302" s="265"/>
      <c r="B302" s="273" t="s">
        <v>2432</v>
      </c>
      <c r="C302" s="273" t="s">
        <v>235</v>
      </c>
      <c r="D302" s="166" t="str">
        <f ca="1">IF(ISERROR($S302),"",OFFSET('Smelter Reference List'!$C$4,$S302-4,0)&amp;"")</f>
        <v>Jiangxi Xinsheng Tungsten Industry Co., Ltd.</v>
      </c>
      <c r="E302" s="166" t="str">
        <f ca="1">IF(ISERROR($S302),"",OFFSET('Smelter Reference List'!$D$4,$S302-4,0)&amp;"")</f>
        <v>CHINA</v>
      </c>
      <c r="F302" s="166" t="str">
        <f ca="1">IF(ISERROR($S302),"",OFFSET('Smelter Reference List'!$E$4,$S302-4,0))</f>
        <v>CID002317</v>
      </c>
      <c r="G302" s="166" t="str">
        <f ca="1">IF(C302=$U$4,"Enter smelter details", IF(ISERROR($S302),"",OFFSET('Smelter Reference List'!$F$4,$S302-4,0)))</f>
        <v>CFSI</v>
      </c>
      <c r="H302" s="290">
        <f ca="1">IF(ISERROR($S302),"",OFFSET('Smelter Reference List'!$G$4,$S302-4,0))</f>
        <v>0</v>
      </c>
      <c r="I302" s="291" t="str">
        <f ca="1">IF(ISERROR($S302),"",OFFSET('Smelter Reference List'!$H$4,$S302-4,0))</f>
        <v>Ganzhou</v>
      </c>
      <c r="J302" s="291" t="str">
        <f ca="1">IF(ISERROR($S302),"",OFFSET('Smelter Reference List'!$I$4,$S302-4,0))</f>
        <v>Jiangxi</v>
      </c>
      <c r="K302" s="288"/>
      <c r="L302" s="288"/>
      <c r="M302" s="288"/>
      <c r="N302" s="288"/>
      <c r="O302" s="288"/>
      <c r="P302" s="288"/>
      <c r="Q302" s="289"/>
      <c r="R302" s="274"/>
      <c r="S302" s="275">
        <f>IF(OR(C302="",C302=T$4),NA(),MATCH($B302&amp;$C302,'Smelter Reference List'!$J:$J,0))</f>
        <v>491</v>
      </c>
      <c r="T302" s="276"/>
      <c r="U302" s="276"/>
      <c r="V302" s="276"/>
      <c r="W302" s="276"/>
    </row>
    <row r="303" spans="1:23" s="267" customFormat="1" ht="20.25">
      <c r="A303" s="265"/>
      <c r="B303" s="273" t="s">
        <v>2432</v>
      </c>
      <c r="C303" s="273" t="s">
        <v>234</v>
      </c>
      <c r="D303" s="166" t="str">
        <f ca="1">IF(ISERROR($S303),"",OFFSET('Smelter Reference List'!$C$4,$S303-4,0)&amp;"")</f>
        <v>Jiangxi Yaosheng Tungsten Co., Ltd.</v>
      </c>
      <c r="E303" s="166" t="str">
        <f ca="1">IF(ISERROR($S303),"",OFFSET('Smelter Reference List'!$D$4,$S303-4,0)&amp;"")</f>
        <v>CHINA</v>
      </c>
      <c r="F303" s="166" t="str">
        <f ca="1">IF(ISERROR($S303),"",OFFSET('Smelter Reference List'!$E$4,$S303-4,0))</f>
        <v>CID002316</v>
      </c>
      <c r="G303" s="166" t="str">
        <f ca="1">IF(C303=$U$4,"Enter smelter details", IF(ISERROR($S303),"",OFFSET('Smelter Reference List'!$F$4,$S303-4,0)))</f>
        <v>CFSI</v>
      </c>
      <c r="H303" s="290">
        <f ca="1">IF(ISERROR($S303),"",OFFSET('Smelter Reference List'!$G$4,$S303-4,0))</f>
        <v>0</v>
      </c>
      <c r="I303" s="291" t="str">
        <f ca="1">IF(ISERROR($S303),"",OFFSET('Smelter Reference List'!$H$4,$S303-4,0))</f>
        <v>Ganzhou</v>
      </c>
      <c r="J303" s="291" t="str">
        <f ca="1">IF(ISERROR($S303),"",OFFSET('Smelter Reference List'!$I$4,$S303-4,0))</f>
        <v>Jiangxi</v>
      </c>
      <c r="K303" s="288"/>
      <c r="L303" s="288"/>
      <c r="M303" s="288"/>
      <c r="N303" s="288"/>
      <c r="O303" s="288"/>
      <c r="P303" s="288"/>
      <c r="Q303" s="289"/>
      <c r="R303" s="274"/>
      <c r="S303" s="275">
        <f>IF(OR(C303="",C303=T$4),NA(),MATCH($B303&amp;$C303,'Smelter Reference List'!$J:$J,0))</f>
        <v>493</v>
      </c>
      <c r="T303" s="276"/>
      <c r="U303" s="276"/>
      <c r="V303" s="276"/>
      <c r="W303" s="276"/>
    </row>
    <row r="304" spans="1:23" s="267" customFormat="1" ht="20.25">
      <c r="A304" s="265"/>
      <c r="B304" s="273" t="s">
        <v>2432</v>
      </c>
      <c r="C304" s="273" t="s">
        <v>232</v>
      </c>
      <c r="D304" s="166" t="str">
        <f ca="1">IF(ISERROR($S304),"",OFFSET('Smelter Reference List'!$C$4,$S304-4,0)&amp;"")</f>
        <v>Kennametal Fallon</v>
      </c>
      <c r="E304" s="166" t="str">
        <f ca="1">IF(ISERROR($S304),"",OFFSET('Smelter Reference List'!$D$4,$S304-4,0)&amp;"")</f>
        <v>UNITED STATES</v>
      </c>
      <c r="F304" s="166" t="str">
        <f ca="1">IF(ISERROR($S304),"",OFFSET('Smelter Reference List'!$E$4,$S304-4,0))</f>
        <v>CID000966</v>
      </c>
      <c r="G304" s="166" t="str">
        <f ca="1">IF(C304=$U$4,"Enter smelter details", IF(ISERROR($S304),"",OFFSET('Smelter Reference List'!$F$4,$S304-4,0)))</f>
        <v>CFSI</v>
      </c>
      <c r="H304" s="290">
        <f ca="1">IF(ISERROR($S304),"",OFFSET('Smelter Reference List'!$G$4,$S304-4,0))</f>
        <v>0</v>
      </c>
      <c r="I304" s="291" t="str">
        <f ca="1">IF(ISERROR($S304),"",OFFSET('Smelter Reference List'!$H$4,$S304-4,0))</f>
        <v>Fallon</v>
      </c>
      <c r="J304" s="291" t="str">
        <f ca="1">IF(ISERROR($S304),"",OFFSET('Smelter Reference List'!$I$4,$S304-4,0))</f>
        <v>Nevada</v>
      </c>
      <c r="K304" s="288"/>
      <c r="L304" s="288"/>
      <c r="M304" s="288"/>
      <c r="N304" s="288"/>
      <c r="O304" s="288"/>
      <c r="P304" s="288"/>
      <c r="Q304" s="289"/>
      <c r="R304" s="274"/>
      <c r="S304" s="275">
        <f>IF(OR(C304="",C304=T$4),NA(),MATCH($B304&amp;$C304,'Smelter Reference List'!$J:$J,0))</f>
        <v>494</v>
      </c>
      <c r="T304" s="276"/>
      <c r="U304" s="276"/>
      <c r="V304" s="276"/>
      <c r="W304" s="276"/>
    </row>
    <row r="305" spans="1:23" s="267" customFormat="1" ht="20.25">
      <c r="A305" s="265"/>
      <c r="B305" s="273" t="s">
        <v>2432</v>
      </c>
      <c r="C305" s="273" t="s">
        <v>229</v>
      </c>
      <c r="D305" s="166" t="str">
        <f ca="1">IF(ISERROR($S305),"",OFFSET('Smelter Reference List'!$C$4,$S305-4,0)&amp;"")</f>
        <v>Kennametal Huntsville</v>
      </c>
      <c r="E305" s="166" t="str">
        <f ca="1">IF(ISERROR($S305),"",OFFSET('Smelter Reference List'!$D$4,$S305-4,0)&amp;"")</f>
        <v>UNITED STATES</v>
      </c>
      <c r="F305" s="166" t="str">
        <f ca="1">IF(ISERROR($S305),"",OFFSET('Smelter Reference List'!$E$4,$S305-4,0))</f>
        <v>CID000105</v>
      </c>
      <c r="G305" s="166" t="str">
        <f ca="1">IF(C305=$U$4,"Enter smelter details", IF(ISERROR($S305),"",OFFSET('Smelter Reference List'!$F$4,$S305-4,0)))</f>
        <v>CFSI</v>
      </c>
      <c r="H305" s="290">
        <f ca="1">IF(ISERROR($S305),"",OFFSET('Smelter Reference List'!$G$4,$S305-4,0))</f>
        <v>0</v>
      </c>
      <c r="I305" s="291" t="str">
        <f ca="1">IF(ISERROR($S305),"",OFFSET('Smelter Reference List'!$H$4,$S305-4,0))</f>
        <v>Huntsville</v>
      </c>
      <c r="J305" s="291" t="str">
        <f ca="1">IF(ISERROR($S305),"",OFFSET('Smelter Reference List'!$I$4,$S305-4,0))</f>
        <v>Alabama</v>
      </c>
      <c r="K305" s="288"/>
      <c r="L305" s="288"/>
      <c r="M305" s="288"/>
      <c r="N305" s="288"/>
      <c r="O305" s="288"/>
      <c r="P305" s="288"/>
      <c r="Q305" s="289"/>
      <c r="R305" s="274"/>
      <c r="S305" s="275">
        <f>IF(OR(C305="",C305=T$4),NA(),MATCH($B305&amp;$C305,'Smelter Reference List'!$J:$J,0))</f>
        <v>495</v>
      </c>
      <c r="T305" s="276"/>
      <c r="U305" s="276"/>
      <c r="V305" s="276"/>
      <c r="W305" s="276"/>
    </row>
    <row r="306" spans="1:23" s="267" customFormat="1" ht="20.25">
      <c r="A306" s="265"/>
      <c r="B306" s="273" t="s">
        <v>2432</v>
      </c>
      <c r="C306" s="273" t="s">
        <v>237</v>
      </c>
      <c r="D306" s="166" t="str">
        <f ca="1">IF(ISERROR($S306),"",OFFSET('Smelter Reference List'!$C$4,$S306-4,0)&amp;"")</f>
        <v>Malipo Haiyu Tungsten Co., Ltd.</v>
      </c>
      <c r="E306" s="166" t="str">
        <f ca="1">IF(ISERROR($S306),"",OFFSET('Smelter Reference List'!$D$4,$S306-4,0)&amp;"")</f>
        <v>CHINA</v>
      </c>
      <c r="F306" s="166" t="str">
        <f ca="1">IF(ISERROR($S306),"",OFFSET('Smelter Reference List'!$E$4,$S306-4,0))</f>
        <v>CID002319</v>
      </c>
      <c r="G306" s="166" t="str">
        <f ca="1">IF(C306=$U$4,"Enter smelter details", IF(ISERROR($S306),"",OFFSET('Smelter Reference List'!$F$4,$S306-4,0)))</f>
        <v>CFSI</v>
      </c>
      <c r="H306" s="290">
        <f ca="1">IF(ISERROR($S306),"",OFFSET('Smelter Reference List'!$G$4,$S306-4,0))</f>
        <v>0</v>
      </c>
      <c r="I306" s="291" t="str">
        <f ca="1">IF(ISERROR($S306),"",OFFSET('Smelter Reference List'!$H$4,$S306-4,0))</f>
        <v>Nanfeng Xiaozhai</v>
      </c>
      <c r="J306" s="291" t="str">
        <f ca="1">IF(ISERROR($S306),"",OFFSET('Smelter Reference List'!$I$4,$S306-4,0))</f>
        <v>Yunnan</v>
      </c>
      <c r="K306" s="288"/>
      <c r="L306" s="288"/>
      <c r="M306" s="288"/>
      <c r="N306" s="288"/>
      <c r="O306" s="288"/>
      <c r="P306" s="288"/>
      <c r="Q306" s="289"/>
      <c r="R306" s="274"/>
      <c r="S306" s="275">
        <f>IF(OR(C306="",C306=T$4),NA(),MATCH($B306&amp;$C306,'Smelter Reference List'!$J:$J,0))</f>
        <v>496</v>
      </c>
      <c r="T306" s="276"/>
      <c r="U306" s="276"/>
      <c r="V306" s="276"/>
      <c r="W306" s="276"/>
    </row>
    <row r="307" spans="1:23" s="267" customFormat="1" ht="20.25">
      <c r="A307" s="265"/>
      <c r="B307" s="273" t="s">
        <v>2432</v>
      </c>
      <c r="C307" s="273" t="s">
        <v>4626</v>
      </c>
      <c r="D307" s="166" t="str">
        <f ca="1">IF(ISERROR($S307),"",OFFSET('Smelter Reference List'!$C$4,$S307-4,0)&amp;"")</f>
        <v>Moliren Ltd</v>
      </c>
      <c r="E307" s="166" t="str">
        <f ca="1">IF(ISERROR($S307),"",OFFSET('Smelter Reference List'!$D$4,$S307-4,0)&amp;"")</f>
        <v>RUSSIAN FEDERATION</v>
      </c>
      <c r="F307" s="166" t="str">
        <f ca="1">IF(ISERROR($S307),"",OFFSET('Smelter Reference List'!$E$4,$S307-4,0))</f>
        <v>CID002845</v>
      </c>
      <c r="G307" s="166" t="str">
        <f ca="1">IF(C307=$U$4,"Enter smelter details", IF(ISERROR($S307),"",OFFSET('Smelter Reference List'!$F$4,$S307-4,0)))</f>
        <v>CFSI</v>
      </c>
      <c r="H307" s="290">
        <f ca="1">IF(ISERROR($S307),"",OFFSET('Smelter Reference List'!$G$4,$S307-4,0))</f>
        <v>0</v>
      </c>
      <c r="I307" s="291" t="str">
        <f ca="1">IF(ISERROR($S307),"",OFFSET('Smelter Reference List'!$H$4,$S307-4,0))</f>
        <v>Roshal</v>
      </c>
      <c r="J307" s="291" t="str">
        <f ca="1">IF(ISERROR($S307),"",OFFSET('Smelter Reference List'!$I$4,$S307-4,0))</f>
        <v>Moscow Region</v>
      </c>
      <c r="K307" s="288"/>
      <c r="L307" s="288"/>
      <c r="M307" s="288"/>
      <c r="N307" s="288"/>
      <c r="O307" s="288"/>
      <c r="P307" s="288"/>
      <c r="Q307" s="289"/>
      <c r="R307" s="274"/>
      <c r="S307" s="275">
        <f>IF(OR(C307="",C307=T$4),NA(),MATCH($B307&amp;$C307,'Smelter Reference List'!$J:$J,0))</f>
        <v>497</v>
      </c>
      <c r="T307" s="276"/>
      <c r="U307" s="276"/>
      <c r="V307" s="276"/>
      <c r="W307" s="276"/>
    </row>
    <row r="308" spans="1:23" s="267" customFormat="1" ht="20.25">
      <c r="A308" s="265"/>
      <c r="B308" s="273" t="s">
        <v>2432</v>
      </c>
      <c r="C308" s="273" t="s">
        <v>3803</v>
      </c>
      <c r="D308" s="166" t="str">
        <f ca="1">IF(ISERROR($S308),"",OFFSET('Smelter Reference List'!$C$4,$S308-4,0)&amp;"")</f>
        <v>Niagara Refining LLC</v>
      </c>
      <c r="E308" s="166" t="str">
        <f ca="1">IF(ISERROR($S308),"",OFFSET('Smelter Reference List'!$D$4,$S308-4,0)&amp;"")</f>
        <v>UNITED STATES</v>
      </c>
      <c r="F308" s="166" t="str">
        <f ca="1">IF(ISERROR($S308),"",OFFSET('Smelter Reference List'!$E$4,$S308-4,0))</f>
        <v>CID002589</v>
      </c>
      <c r="G308" s="166" t="str">
        <f ca="1">IF(C308=$U$4,"Enter smelter details", IF(ISERROR($S308),"",OFFSET('Smelter Reference List'!$F$4,$S308-4,0)))</f>
        <v>CFSI</v>
      </c>
      <c r="H308" s="290">
        <f ca="1">IF(ISERROR($S308),"",OFFSET('Smelter Reference List'!$G$4,$S308-4,0))</f>
        <v>0</v>
      </c>
      <c r="I308" s="291" t="str">
        <f ca="1">IF(ISERROR($S308),"",OFFSET('Smelter Reference List'!$H$4,$S308-4,0))</f>
        <v>Depew</v>
      </c>
      <c r="J308" s="291" t="str">
        <f ca="1">IF(ISERROR($S308),"",OFFSET('Smelter Reference List'!$I$4,$S308-4,0))</f>
        <v>New York</v>
      </c>
      <c r="K308" s="288"/>
      <c r="L308" s="288"/>
      <c r="M308" s="288"/>
      <c r="N308" s="288"/>
      <c r="O308" s="288"/>
      <c r="P308" s="288"/>
      <c r="Q308" s="289"/>
      <c r="R308" s="274"/>
      <c r="S308" s="275">
        <f>IF(OR(C308="",C308=T$4),NA(),MATCH($B308&amp;$C308,'Smelter Reference List'!$J:$J,0))</f>
        <v>498</v>
      </c>
      <c r="T308" s="276"/>
      <c r="U308" s="276"/>
      <c r="V308" s="276"/>
      <c r="W308" s="276"/>
    </row>
    <row r="309" spans="1:23" s="267" customFormat="1" ht="20.25">
      <c r="A309" s="265"/>
      <c r="B309" s="273" t="s">
        <v>2432</v>
      </c>
      <c r="C309" s="273" t="s">
        <v>2898</v>
      </c>
      <c r="D309" s="166" t="str">
        <f ca="1">IF(ISERROR($S309),"",OFFSET('Smelter Reference List'!$C$4,$S309-4,0)&amp;"")</f>
        <v>Nui Phao H.C. Starck Tungsten Chemicals Manufacturing LLC</v>
      </c>
      <c r="E309" s="166" t="str">
        <f ca="1">IF(ISERROR($S309),"",OFFSET('Smelter Reference List'!$D$4,$S309-4,0)&amp;"")</f>
        <v>VIET NAM</v>
      </c>
      <c r="F309" s="166" t="str">
        <f ca="1">IF(ISERROR($S309),"",OFFSET('Smelter Reference List'!$E$4,$S309-4,0))</f>
        <v>CID002543</v>
      </c>
      <c r="G309" s="166" t="str">
        <f ca="1">IF(C309=$U$4,"Enter smelter details", IF(ISERROR($S309),"",OFFSET('Smelter Reference List'!$F$4,$S309-4,0)))</f>
        <v>CFSI</v>
      </c>
      <c r="H309" s="290">
        <f ca="1">IF(ISERROR($S309),"",OFFSET('Smelter Reference List'!$G$4,$S309-4,0))</f>
        <v>0</v>
      </c>
      <c r="I309" s="291" t="str">
        <f ca="1">IF(ISERROR($S309),"",OFFSET('Smelter Reference List'!$H$4,$S309-4,0))</f>
        <v>Dai Tu</v>
      </c>
      <c r="J309" s="291" t="str">
        <f ca="1">IF(ISERROR($S309),"",OFFSET('Smelter Reference List'!$I$4,$S309-4,0))</f>
        <v>Thai Nguyen</v>
      </c>
      <c r="K309" s="288"/>
      <c r="L309" s="288"/>
      <c r="M309" s="288"/>
      <c r="N309" s="288"/>
      <c r="O309" s="288"/>
      <c r="P309" s="288"/>
      <c r="Q309" s="289"/>
      <c r="R309" s="274"/>
      <c r="S309" s="275">
        <f>IF(OR(C309="",C309=T$4),NA(),MATCH($B309&amp;$C309,'Smelter Reference List'!$J:$J,0))</f>
        <v>499</v>
      </c>
      <c r="T309" s="276"/>
      <c r="U309" s="276"/>
      <c r="V309" s="276"/>
      <c r="W309" s="276"/>
    </row>
    <row r="310" spans="1:23" s="267" customFormat="1" ht="20.25">
      <c r="A310" s="265"/>
      <c r="B310" s="273" t="s">
        <v>2432</v>
      </c>
      <c r="C310" s="273" t="s">
        <v>4629</v>
      </c>
      <c r="D310" s="166" t="str">
        <f ca="1">IF(ISERROR($S310),"",OFFSET('Smelter Reference List'!$C$4,$S310-4,0)&amp;"")</f>
        <v>Philippine Chuangin Industrial Co., Inc.</v>
      </c>
      <c r="E310" s="166" t="str">
        <f ca="1">IF(ISERROR($S310),"",OFFSET('Smelter Reference List'!$D$4,$S310-4,0)&amp;"")</f>
        <v>PHILIPPINES</v>
      </c>
      <c r="F310" s="166" t="str">
        <f ca="1">IF(ISERROR($S310),"",OFFSET('Smelter Reference List'!$E$4,$S310-4,0))</f>
        <v>CID002827</v>
      </c>
      <c r="G310" s="166" t="str">
        <f ca="1">IF(C310=$U$4,"Enter smelter details", IF(ISERROR($S310),"",OFFSET('Smelter Reference List'!$F$4,$S310-4,0)))</f>
        <v>CFSI</v>
      </c>
      <c r="H310" s="290">
        <f ca="1">IF(ISERROR($S310),"",OFFSET('Smelter Reference List'!$G$4,$S310-4,0))</f>
        <v>0</v>
      </c>
      <c r="I310" s="291" t="str">
        <f ca="1">IF(ISERROR($S310),"",OFFSET('Smelter Reference List'!$H$4,$S310-4,0))</f>
        <v>Marilao</v>
      </c>
      <c r="J310" s="291" t="str">
        <f ca="1">IF(ISERROR($S310),"",OFFSET('Smelter Reference List'!$I$4,$S310-4,0))</f>
        <v>Bulacan</v>
      </c>
      <c r="K310" s="288"/>
      <c r="L310" s="288"/>
      <c r="M310" s="288"/>
      <c r="N310" s="288"/>
      <c r="O310" s="288"/>
      <c r="P310" s="288"/>
      <c r="Q310" s="289"/>
      <c r="R310" s="274"/>
      <c r="S310" s="275">
        <f>IF(OR(C310="",C310=T$4),NA(),MATCH($B310&amp;$C310,'Smelter Reference List'!$J:$J,0))</f>
        <v>500</v>
      </c>
      <c r="T310" s="276"/>
      <c r="U310" s="276"/>
      <c r="V310" s="276"/>
      <c r="W310" s="276"/>
    </row>
    <row r="311" spans="1:23" s="267" customFormat="1" ht="20.25">
      <c r="A311" s="265"/>
      <c r="B311" s="273" t="s">
        <v>2432</v>
      </c>
      <c r="C311" s="273" t="s">
        <v>3790</v>
      </c>
      <c r="D311" s="166" t="str">
        <f ca="1">IF(ISERROR($S311),"",OFFSET('Smelter Reference List'!$C$4,$S311-4,0)&amp;"")</f>
        <v>Pobedit, JSC</v>
      </c>
      <c r="E311" s="166" t="str">
        <f ca="1">IF(ISERROR($S311),"",OFFSET('Smelter Reference List'!$D$4,$S311-4,0)&amp;"")</f>
        <v>RUSSIAN FEDERATION</v>
      </c>
      <c r="F311" s="166" t="str">
        <f ca="1">IF(ISERROR($S311),"",OFFSET('Smelter Reference List'!$E$4,$S311-4,0))</f>
        <v>CID002532</v>
      </c>
      <c r="G311" s="166" t="str">
        <f ca="1">IF(C311=$U$4,"Enter smelter details", IF(ISERROR($S311),"",OFFSET('Smelter Reference List'!$F$4,$S311-4,0)))</f>
        <v>CFSI</v>
      </c>
      <c r="H311" s="290">
        <f ca="1">IF(ISERROR($S311),"",OFFSET('Smelter Reference List'!$G$4,$S311-4,0))</f>
        <v>0</v>
      </c>
      <c r="I311" s="291" t="str">
        <f ca="1">IF(ISERROR($S311),"",OFFSET('Smelter Reference List'!$H$4,$S311-4,0))</f>
        <v>Vladikavkaz</v>
      </c>
      <c r="J311" s="291" t="str">
        <f ca="1">IF(ISERROR($S311),"",OFFSET('Smelter Reference List'!$I$4,$S311-4,0))</f>
        <v>Republic of North Ossetia-Alania</v>
      </c>
      <c r="K311" s="288"/>
      <c r="L311" s="288"/>
      <c r="M311" s="288"/>
      <c r="N311" s="288"/>
      <c r="O311" s="288"/>
      <c r="P311" s="288"/>
      <c r="Q311" s="289"/>
      <c r="R311" s="274"/>
      <c r="S311" s="275">
        <f>IF(OR(C311="",C311=T$4),NA(),MATCH($B311&amp;$C311,'Smelter Reference List'!$J:$J,0))</f>
        <v>501</v>
      </c>
      <c r="T311" s="276"/>
      <c r="U311" s="276"/>
      <c r="V311" s="276"/>
      <c r="W311" s="276"/>
    </row>
    <row r="312" spans="1:23" s="267" customFormat="1" ht="20.25">
      <c r="A312" s="265"/>
      <c r="B312" s="273" t="s">
        <v>2432</v>
      </c>
      <c r="C312" s="273" t="s">
        <v>2860</v>
      </c>
      <c r="D312" s="166" t="str">
        <f ca="1">IF(ISERROR($S312),"",OFFSET('Smelter Reference List'!$C$4,$S312-4,0)&amp;"")</f>
        <v>Sanher Tungsten Vietnam Co., Ltd.</v>
      </c>
      <c r="E312" s="166" t="str">
        <f ca="1">IF(ISERROR($S312),"",OFFSET('Smelter Reference List'!$D$4,$S312-4,0)&amp;"")</f>
        <v>VIET NAM</v>
      </c>
      <c r="F312" s="166" t="str">
        <f ca="1">IF(ISERROR($S312),"",OFFSET('Smelter Reference List'!$E$4,$S312-4,0))</f>
        <v>CID002538</v>
      </c>
      <c r="G312" s="166" t="str">
        <f ca="1">IF(C312=$U$4,"Enter smelter details", IF(ISERROR($S312),"",OFFSET('Smelter Reference List'!$F$4,$S312-4,0)))</f>
        <v>CFSI</v>
      </c>
      <c r="H312" s="290">
        <f ca="1">IF(ISERROR($S312),"",OFFSET('Smelter Reference List'!$G$4,$S312-4,0))</f>
        <v>0</v>
      </c>
      <c r="I312" s="291" t="str">
        <f ca="1">IF(ISERROR($S312),"",OFFSET('Smelter Reference List'!$H$4,$S312-4,0))</f>
        <v>Huyen Nhon Trach</v>
      </c>
      <c r="J312" s="291" t="str">
        <f ca="1">IF(ISERROR($S312),"",OFFSET('Smelter Reference List'!$I$4,$S312-4,0))</f>
        <v>Tinh Dong Nai</v>
      </c>
      <c r="K312" s="288"/>
      <c r="L312" s="288"/>
      <c r="M312" s="288"/>
      <c r="N312" s="288"/>
      <c r="O312" s="288"/>
      <c r="P312" s="288"/>
      <c r="Q312" s="289"/>
      <c r="R312" s="274"/>
      <c r="S312" s="275">
        <f>IF(OR(C312="",C312=T$4),NA(),MATCH($B312&amp;$C312,'Smelter Reference List'!$J:$J,0))</f>
        <v>502</v>
      </c>
      <c r="T312" s="276"/>
      <c r="U312" s="276"/>
      <c r="V312" s="276"/>
      <c r="W312" s="276"/>
    </row>
    <row r="313" spans="1:23" s="267" customFormat="1" ht="20.25">
      <c r="A313" s="265"/>
      <c r="B313" s="273" t="s">
        <v>2432</v>
      </c>
      <c r="C313" s="273" t="s">
        <v>2</v>
      </c>
      <c r="D313" s="166" t="str">
        <f ca="1">IF(ISERROR($S313),"",OFFSET('Smelter Reference List'!$C$4,$S313-4,0)&amp;"")</f>
        <v>Tejing (Vietnam) Tungsten Co., Ltd.</v>
      </c>
      <c r="E313" s="166" t="str">
        <f ca="1">IF(ISERROR($S313),"",OFFSET('Smelter Reference List'!$D$4,$S313-4,0)&amp;"")</f>
        <v>VIET NAM</v>
      </c>
      <c r="F313" s="166" t="str">
        <f ca="1">IF(ISERROR($S313),"",OFFSET('Smelter Reference List'!$E$4,$S313-4,0))</f>
        <v>CID001889</v>
      </c>
      <c r="G313" s="166" t="str">
        <f ca="1">IF(C313=$U$4,"Enter smelter details", IF(ISERROR($S313),"",OFFSET('Smelter Reference List'!$F$4,$S313-4,0)))</f>
        <v>CFSI</v>
      </c>
      <c r="H313" s="290">
        <f ca="1">IF(ISERROR($S313),"",OFFSET('Smelter Reference List'!$G$4,$S313-4,0))</f>
        <v>0</v>
      </c>
      <c r="I313" s="291" t="str">
        <f ca="1">IF(ISERROR($S313),"",OFFSET('Smelter Reference List'!$H$4,$S313-4,0))</f>
        <v>Halong City</v>
      </c>
      <c r="J313" s="291" t="str">
        <f ca="1">IF(ISERROR($S313),"",OFFSET('Smelter Reference List'!$I$4,$S313-4,0))</f>
        <v>TayNinh</v>
      </c>
      <c r="K313" s="288"/>
      <c r="L313" s="288"/>
      <c r="M313" s="288"/>
      <c r="N313" s="288"/>
      <c r="O313" s="288"/>
      <c r="P313" s="288"/>
      <c r="Q313" s="289"/>
      <c r="R313" s="274"/>
      <c r="S313" s="275">
        <f>IF(OR(C313="",C313=T$4),NA(),MATCH($B313&amp;$C313,'Smelter Reference List'!$J:$J,0))</f>
        <v>505</v>
      </c>
      <c r="T313" s="276"/>
      <c r="U313" s="276"/>
      <c r="V313" s="276"/>
      <c r="W313" s="276"/>
    </row>
    <row r="314" spans="1:23" s="267" customFormat="1" ht="20.25">
      <c r="A314" s="265"/>
      <c r="B314" s="273" t="s">
        <v>2432</v>
      </c>
      <c r="C314" s="273" t="s">
        <v>4410</v>
      </c>
      <c r="D314" s="166" t="str">
        <f ca="1">IF(ISERROR($S314),"",OFFSET('Smelter Reference List'!$C$4,$S314-4,0)&amp;"")</f>
        <v>Vietnam Youngsun Tungsten Industry Co., Ltd.</v>
      </c>
      <c r="E314" s="166" t="str">
        <f ca="1">IF(ISERROR($S314),"",OFFSET('Smelter Reference List'!$D$4,$S314-4,0)&amp;"")</f>
        <v>VIET NAM</v>
      </c>
      <c r="F314" s="166" t="str">
        <f ca="1">IF(ISERROR($S314),"",OFFSET('Smelter Reference List'!$E$4,$S314-4,0))</f>
        <v>CID002011</v>
      </c>
      <c r="G314" s="166" t="str">
        <f ca="1">IF(C314=$U$4,"Enter smelter details", IF(ISERROR($S314),"",OFFSET('Smelter Reference List'!$F$4,$S314-4,0)))</f>
        <v>CFSI</v>
      </c>
      <c r="H314" s="290">
        <f ca="1">IF(ISERROR($S314),"",OFFSET('Smelter Reference List'!$G$4,$S314-4,0))</f>
        <v>0</v>
      </c>
      <c r="I314" s="291" t="str">
        <f ca="1">IF(ISERROR($S314),"",OFFSET('Smelter Reference List'!$H$4,$S314-4,0))</f>
        <v>Halong City</v>
      </c>
      <c r="J314" s="291" t="str">
        <f ca="1">IF(ISERROR($S314),"",OFFSET('Smelter Reference List'!$I$4,$S314-4,0))</f>
        <v>Quang Ninh</v>
      </c>
      <c r="K314" s="288"/>
      <c r="L314" s="288"/>
      <c r="M314" s="288"/>
      <c r="N314" s="288"/>
      <c r="O314" s="288"/>
      <c r="P314" s="288"/>
      <c r="Q314" s="289"/>
      <c r="R314" s="274"/>
      <c r="S314" s="275">
        <f>IF(OR(C314="",C314=T$4),NA(),MATCH($B314&amp;$C314,'Smelter Reference List'!$J:$J,0))</f>
        <v>506</v>
      </c>
      <c r="T314" s="276"/>
      <c r="U314" s="276"/>
      <c r="V314" s="276"/>
      <c r="W314" s="276"/>
    </row>
    <row r="315" spans="1:23" s="267" customFormat="1" ht="20.25">
      <c r="A315" s="265"/>
      <c r="B315" s="273" t="s">
        <v>2432</v>
      </c>
      <c r="C315" s="273" t="s">
        <v>1887</v>
      </c>
      <c r="D315" s="166" t="str">
        <f ca="1">IF(ISERROR($S315),"",OFFSET('Smelter Reference List'!$C$4,$S315-4,0)&amp;"")</f>
        <v>Wolfram Bergbau und Hütten AG</v>
      </c>
      <c r="E315" s="166" t="str">
        <f ca="1">IF(ISERROR($S315),"",OFFSET('Smelter Reference List'!$D$4,$S315-4,0)&amp;"")</f>
        <v>AUSTRIA</v>
      </c>
      <c r="F315" s="166" t="str">
        <f ca="1">IF(ISERROR($S315),"",OFFSET('Smelter Reference List'!$E$4,$S315-4,0))</f>
        <v>CID002044</v>
      </c>
      <c r="G315" s="166" t="str">
        <f ca="1">IF(C315=$U$4,"Enter smelter details", IF(ISERROR($S315),"",OFFSET('Smelter Reference List'!$F$4,$S315-4,0)))</f>
        <v>CFSI</v>
      </c>
      <c r="H315" s="290">
        <f ca="1">IF(ISERROR($S315),"",OFFSET('Smelter Reference List'!$G$4,$S315-4,0))</f>
        <v>0</v>
      </c>
      <c r="I315" s="291" t="str">
        <f ca="1">IF(ISERROR($S315),"",OFFSET('Smelter Reference List'!$H$4,$S315-4,0))</f>
        <v>St. Martin i-S</v>
      </c>
      <c r="J315" s="291" t="str">
        <f ca="1">IF(ISERROR($S315),"",OFFSET('Smelter Reference List'!$I$4,$S315-4,0))</f>
        <v>Styria</v>
      </c>
      <c r="K315" s="288"/>
      <c r="L315" s="288"/>
      <c r="M315" s="288"/>
      <c r="N315" s="288"/>
      <c r="O315" s="288"/>
      <c r="P315" s="288"/>
      <c r="Q315" s="289"/>
      <c r="R315" s="274"/>
      <c r="S315" s="275">
        <f>IF(OR(C315="",C315=T$4),NA(),MATCH($B315&amp;$C315,'Smelter Reference List'!$J:$J,0))</f>
        <v>509</v>
      </c>
      <c r="T315" s="276"/>
      <c r="U315" s="276"/>
      <c r="V315" s="276"/>
      <c r="W315" s="276"/>
    </row>
    <row r="316" spans="1:23" s="267" customFormat="1" ht="20.25">
      <c r="A316" s="265"/>
      <c r="B316" s="273" t="s">
        <v>2432</v>
      </c>
      <c r="C316" s="273" t="s">
        <v>4635</v>
      </c>
      <c r="D316" s="166" t="str">
        <f ca="1">IF(ISERROR($S316),"",OFFSET('Smelter Reference List'!$C$4,$S316-4,0)&amp;"")</f>
        <v>Woltech Korea Co., Ltd.</v>
      </c>
      <c r="E316" s="166" t="str">
        <f ca="1">IF(ISERROR($S316),"",OFFSET('Smelter Reference List'!$D$4,$S316-4,0)&amp;"")</f>
        <v>KOREA, REPUBLIC OF</v>
      </c>
      <c r="F316" s="166" t="str">
        <f ca="1">IF(ISERROR($S316),"",OFFSET('Smelter Reference List'!$E$4,$S316-4,0))</f>
        <v>CID002843</v>
      </c>
      <c r="G316" s="166" t="str">
        <f ca="1">IF(C316=$U$4,"Enter smelter details", IF(ISERROR($S316),"",OFFSET('Smelter Reference List'!$F$4,$S316-4,0)))</f>
        <v>CFSI</v>
      </c>
      <c r="H316" s="290">
        <f ca="1">IF(ISERROR($S316),"",OFFSET('Smelter Reference List'!$G$4,$S316-4,0))</f>
        <v>0</v>
      </c>
      <c r="I316" s="291" t="str">
        <f ca="1">IF(ISERROR($S316),"",OFFSET('Smelter Reference List'!$H$4,$S316-4,0))</f>
        <v>Gyeongju</v>
      </c>
      <c r="J316" s="291" t="str">
        <f ca="1">IF(ISERROR($S316),"",OFFSET('Smelter Reference List'!$I$4,$S316-4,0))</f>
        <v>Gyeongsanbuk</v>
      </c>
      <c r="K316" s="288"/>
      <c r="L316" s="288"/>
      <c r="M316" s="288"/>
      <c r="N316" s="288"/>
      <c r="O316" s="288"/>
      <c r="P316" s="288"/>
      <c r="Q316" s="289"/>
      <c r="R316" s="274"/>
      <c r="S316" s="275">
        <f>IF(OR(C316="",C316=T$4),NA(),MATCH($B316&amp;$C316,'Smelter Reference List'!$J:$J,0))</f>
        <v>510</v>
      </c>
      <c r="T316" s="276"/>
      <c r="U316" s="276"/>
      <c r="V316" s="276"/>
      <c r="W316" s="276"/>
    </row>
    <row r="317" spans="1:23" s="267" customFormat="1" ht="20.25">
      <c r="A317" s="265"/>
      <c r="B317" s="273" t="s">
        <v>2432</v>
      </c>
      <c r="C317" s="273" t="s">
        <v>238</v>
      </c>
      <c r="D317" s="166" t="str">
        <f ca="1">IF(ISERROR($S317),"",OFFSET('Smelter Reference List'!$C$4,$S317-4,0)&amp;"")</f>
        <v>Xiamen Tungsten (H.C.) Co., Ltd.</v>
      </c>
      <c r="E317" s="166" t="str">
        <f ca="1">IF(ISERROR($S317),"",OFFSET('Smelter Reference List'!$D$4,$S317-4,0)&amp;"")</f>
        <v>CHINA</v>
      </c>
      <c r="F317" s="166" t="str">
        <f ca="1">IF(ISERROR($S317),"",OFFSET('Smelter Reference List'!$E$4,$S317-4,0))</f>
        <v>CID002320</v>
      </c>
      <c r="G317" s="166" t="str">
        <f ca="1">IF(C317=$U$4,"Enter smelter details", IF(ISERROR($S317),"",OFFSET('Smelter Reference List'!$F$4,$S317-4,0)))</f>
        <v>CFSI</v>
      </c>
      <c r="H317" s="290">
        <f ca="1">IF(ISERROR($S317),"",OFFSET('Smelter Reference List'!$G$4,$S317-4,0))</f>
        <v>0</v>
      </c>
      <c r="I317" s="291" t="str">
        <f ca="1">IF(ISERROR($S317),"",OFFSET('Smelter Reference List'!$H$4,$S317-4,0))</f>
        <v>Xiamen</v>
      </c>
      <c r="J317" s="291" t="str">
        <f ca="1">IF(ISERROR($S317),"",OFFSET('Smelter Reference List'!$I$4,$S317-4,0))</f>
        <v>Xiamen</v>
      </c>
      <c r="K317" s="288"/>
      <c r="L317" s="288"/>
      <c r="M317" s="288"/>
      <c r="N317" s="288"/>
      <c r="O317" s="288"/>
      <c r="P317" s="288"/>
      <c r="Q317" s="289"/>
      <c r="R317" s="274"/>
      <c r="S317" s="275">
        <f>IF(OR(C317="",C317=T$4),NA(),MATCH($B317&amp;$C317,'Smelter Reference List'!$J:$J,0))</f>
        <v>512</v>
      </c>
      <c r="T317" s="276"/>
      <c r="U317" s="276"/>
      <c r="V317" s="276"/>
      <c r="W317" s="276"/>
    </row>
    <row r="318" spans="1:23" s="267" customFormat="1" ht="20.25">
      <c r="A318" s="265"/>
      <c r="B318" s="273" t="s">
        <v>2432</v>
      </c>
      <c r="C318" s="273" t="s">
        <v>2791</v>
      </c>
      <c r="D318" s="166" t="str">
        <f ca="1">IF(ISERROR($S318),"",OFFSET('Smelter Reference List'!$C$4,$S318-4,0)&amp;"")</f>
        <v>Xiamen Tungsten Co., Ltd.</v>
      </c>
      <c r="E318" s="166" t="str">
        <f ca="1">IF(ISERROR($S318),"",OFFSET('Smelter Reference List'!$D$4,$S318-4,0)&amp;"")</f>
        <v>CHINA</v>
      </c>
      <c r="F318" s="166" t="str">
        <f ca="1">IF(ISERROR($S318),"",OFFSET('Smelter Reference List'!$E$4,$S318-4,0))</f>
        <v>CID002082</v>
      </c>
      <c r="G318" s="166" t="str">
        <f ca="1">IF(C318=$U$4,"Enter smelter details", IF(ISERROR($S318),"",OFFSET('Smelter Reference List'!$F$4,$S318-4,0)))</f>
        <v>CFSI</v>
      </c>
      <c r="H318" s="290">
        <f ca="1">IF(ISERROR($S318),"",OFFSET('Smelter Reference List'!$G$4,$S318-4,0))</f>
        <v>0</v>
      </c>
      <c r="I318" s="291" t="str">
        <f ca="1">IF(ISERROR($S318),"",OFFSET('Smelter Reference List'!$H$4,$S318-4,0))</f>
        <v>Haicang</v>
      </c>
      <c r="J318" s="291" t="str">
        <f ca="1">IF(ISERROR($S318),"",OFFSET('Smelter Reference List'!$I$4,$S318-4,0))</f>
        <v>Xiamen</v>
      </c>
      <c r="K318" s="288"/>
      <c r="L318" s="288"/>
      <c r="M318" s="288"/>
      <c r="N318" s="288"/>
      <c r="O318" s="288"/>
      <c r="P318" s="288"/>
      <c r="Q318" s="289"/>
      <c r="R318" s="274"/>
      <c r="S318" s="275">
        <f>IF(OR(C318="",C318=T$4),NA(),MATCH($B318&amp;$C318,'Smelter Reference List'!$J:$J,0))</f>
        <v>513</v>
      </c>
      <c r="T318" s="276"/>
      <c r="U318" s="276"/>
      <c r="V318" s="276"/>
      <c r="W318" s="276"/>
    </row>
    <row r="319" spans="1:23" s="267" customFormat="1" ht="20.25">
      <c r="A319" s="265"/>
      <c r="B319" s="273" t="s">
        <v>2432</v>
      </c>
      <c r="C319" s="273" t="s">
        <v>1566</v>
      </c>
      <c r="D319" s="166" t="str">
        <f ca="1">IF(ISERROR($S319),"",OFFSET('Smelter Reference List'!$C$4,$S319-4,0)&amp;"")</f>
        <v>Xinhai Rendan Shaoguan Tungsten Co., Ltd.</v>
      </c>
      <c r="E319" s="166" t="str">
        <f ca="1">IF(ISERROR($S319),"",OFFSET('Smelter Reference List'!$D$4,$S319-4,0)&amp;"")</f>
        <v>CHINA</v>
      </c>
      <c r="F319" s="166" t="str">
        <f ca="1">IF(ISERROR($S319),"",OFFSET('Smelter Reference List'!$E$4,$S319-4,0))</f>
        <v>CID002095</v>
      </c>
      <c r="G319" s="166" t="str">
        <f ca="1">IF(C319=$U$4,"Enter smelter details", IF(ISERROR($S319),"",OFFSET('Smelter Reference List'!$F$4,$S319-4,0)))</f>
        <v>CFSI</v>
      </c>
      <c r="H319" s="290">
        <f ca="1">IF(ISERROR($S319),"",OFFSET('Smelter Reference List'!$G$4,$S319-4,0))</f>
        <v>0</v>
      </c>
      <c r="I319" s="291" t="str">
        <f ca="1">IF(ISERROR($S319),"",OFFSET('Smelter Reference List'!$H$4,$S319-4,0))</f>
        <v>Shaoguan</v>
      </c>
      <c r="J319" s="291" t="str">
        <f ca="1">IF(ISERROR($S319),"",OFFSET('Smelter Reference List'!$I$4,$S319-4,0))</f>
        <v>Guangdong</v>
      </c>
      <c r="K319" s="288"/>
      <c r="L319" s="288"/>
      <c r="M319" s="288"/>
      <c r="N319" s="288"/>
      <c r="O319" s="288"/>
      <c r="P319" s="288"/>
      <c r="Q319" s="289"/>
      <c r="R319" s="274"/>
      <c r="S319" s="275">
        <f>IF(OR(C319="",C319=T$4),NA(),MATCH($B319&amp;$C319,'Smelter Reference List'!$J:$J,0))</f>
        <v>515</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25">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25">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25">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25">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25">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25">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25">
      <c r="A2472" s="265"/>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s="267" customFormat="1" ht="20.25">
      <c r="A2473" s="265"/>
      <c r="B2473" s="273"/>
      <c r="C2473" s="273"/>
      <c r="D2473" s="166" t="str">
        <f ca="1">IF(ISERROR($S2473),"",OFFSET('Smelter Reference List'!$C$4,$S2473-4,0)&amp;"")</f>
        <v/>
      </c>
      <c r="E2473" s="166" t="str">
        <f ca="1">IF(ISERROR($S2473),"",OFFSET('Smelter Reference List'!$D$4,$S2473-4,0)&amp;"")</f>
        <v/>
      </c>
      <c r="F2473" s="166" t="str">
        <f ca="1">IF(ISERROR($S2473),"",OFFSET('Smelter Reference List'!$E$4,$S2473-4,0))</f>
        <v/>
      </c>
      <c r="G2473" s="166" t="str">
        <f ca="1">IF(C2473=$U$4,"Enter smelter details", IF(ISERROR($S2473),"",OFFSET('Smelter Reference List'!$F$4,$S2473-4,0)))</f>
        <v/>
      </c>
      <c r="H2473" s="290" t="str">
        <f ca="1">IF(ISERROR($S2473),"",OFFSET('Smelter Reference List'!$G$4,$S2473-4,0))</f>
        <v/>
      </c>
      <c r="I2473" s="291" t="str">
        <f ca="1">IF(ISERROR($S2473),"",OFFSET('Smelter Reference List'!$H$4,$S2473-4,0))</f>
        <v/>
      </c>
      <c r="J2473" s="291" t="str">
        <f ca="1">IF(ISERROR($S2473),"",OFFSET('Smelter Reference List'!$I$4,$S2473-4,0))</f>
        <v/>
      </c>
      <c r="K2473" s="288"/>
      <c r="L2473" s="288"/>
      <c r="M2473" s="288"/>
      <c r="N2473" s="288"/>
      <c r="O2473" s="288"/>
      <c r="P2473" s="288"/>
      <c r="Q2473" s="289"/>
      <c r="R2473" s="274"/>
      <c r="S2473" s="275" t="e">
        <f>IF(OR(C2473="",C2473=T$4),NA(),MATCH($B2473&amp;$C2473,'Smelter Reference List'!$J:$J,0))</f>
        <v>#N/A</v>
      </c>
      <c r="T2473" s="276"/>
      <c r="U2473" s="276"/>
      <c r="V2473" s="276"/>
      <c r="W2473" s="276"/>
    </row>
    <row r="2474" spans="1:23" s="267" customFormat="1" ht="20.25">
      <c r="A2474" s="265"/>
      <c r="B2474" s="273"/>
      <c r="C2474" s="273"/>
      <c r="D2474" s="166" t="str">
        <f ca="1">IF(ISERROR($S2474),"",OFFSET('Smelter Reference List'!$C$4,$S2474-4,0)&amp;"")</f>
        <v/>
      </c>
      <c r="E2474" s="166" t="str">
        <f ca="1">IF(ISERROR($S2474),"",OFFSET('Smelter Reference List'!$D$4,$S2474-4,0)&amp;"")</f>
        <v/>
      </c>
      <c r="F2474" s="166" t="str">
        <f ca="1">IF(ISERROR($S2474),"",OFFSET('Smelter Reference List'!$E$4,$S2474-4,0))</f>
        <v/>
      </c>
      <c r="G2474" s="166" t="str">
        <f ca="1">IF(C2474=$U$4,"Enter smelter details", IF(ISERROR($S2474),"",OFFSET('Smelter Reference List'!$F$4,$S2474-4,0)))</f>
        <v/>
      </c>
      <c r="H2474" s="290" t="str">
        <f ca="1">IF(ISERROR($S2474),"",OFFSET('Smelter Reference List'!$G$4,$S2474-4,0))</f>
        <v/>
      </c>
      <c r="I2474" s="291" t="str">
        <f ca="1">IF(ISERROR($S2474),"",OFFSET('Smelter Reference List'!$H$4,$S2474-4,0))</f>
        <v/>
      </c>
      <c r="J2474" s="291" t="str">
        <f ca="1">IF(ISERROR($S2474),"",OFFSET('Smelter Reference List'!$I$4,$S2474-4,0))</f>
        <v/>
      </c>
      <c r="K2474" s="288"/>
      <c r="L2474" s="288"/>
      <c r="M2474" s="288"/>
      <c r="N2474" s="288"/>
      <c r="O2474" s="288"/>
      <c r="P2474" s="288"/>
      <c r="Q2474" s="289"/>
      <c r="R2474" s="274"/>
      <c r="S2474" s="275" t="e">
        <f>IF(OR(C2474="",C2474=T$4),NA(),MATCH($B2474&amp;$C2474,'Smelter Reference List'!$J:$J,0))</f>
        <v>#N/A</v>
      </c>
      <c r="T2474" s="276"/>
      <c r="U2474" s="276"/>
      <c r="V2474" s="276"/>
      <c r="W2474" s="276"/>
    </row>
    <row r="2475" spans="1:23" s="267" customFormat="1" ht="20.25">
      <c r="A2475" s="265"/>
      <c r="B2475" s="273"/>
      <c r="C2475" s="273"/>
      <c r="D2475" s="166" t="str">
        <f ca="1">IF(ISERROR($S2475),"",OFFSET('Smelter Reference List'!$C$4,$S2475-4,0)&amp;"")</f>
        <v/>
      </c>
      <c r="E2475" s="166" t="str">
        <f ca="1">IF(ISERROR($S2475),"",OFFSET('Smelter Reference List'!$D$4,$S2475-4,0)&amp;"")</f>
        <v/>
      </c>
      <c r="F2475" s="166" t="str">
        <f ca="1">IF(ISERROR($S2475),"",OFFSET('Smelter Reference List'!$E$4,$S2475-4,0))</f>
        <v/>
      </c>
      <c r="G2475" s="166" t="str">
        <f ca="1">IF(C2475=$U$4,"Enter smelter details", IF(ISERROR($S2475),"",OFFSET('Smelter Reference List'!$F$4,$S2475-4,0)))</f>
        <v/>
      </c>
      <c r="H2475" s="290" t="str">
        <f ca="1">IF(ISERROR($S2475),"",OFFSET('Smelter Reference List'!$G$4,$S2475-4,0))</f>
        <v/>
      </c>
      <c r="I2475" s="291" t="str">
        <f ca="1">IF(ISERROR($S2475),"",OFFSET('Smelter Reference List'!$H$4,$S2475-4,0))</f>
        <v/>
      </c>
      <c r="J2475" s="291" t="str">
        <f ca="1">IF(ISERROR($S2475),"",OFFSET('Smelter Reference List'!$I$4,$S2475-4,0))</f>
        <v/>
      </c>
      <c r="K2475" s="288"/>
      <c r="L2475" s="288"/>
      <c r="M2475" s="288"/>
      <c r="N2475" s="288"/>
      <c r="O2475" s="288"/>
      <c r="P2475" s="288"/>
      <c r="Q2475" s="289"/>
      <c r="R2475" s="274"/>
      <c r="S2475" s="275" t="e">
        <f>IF(OR(C2475="",C2475=T$4),NA(),MATCH($B2475&amp;$C2475,'Smelter Reference List'!$J:$J,0))</f>
        <v>#N/A</v>
      </c>
      <c r="T2475" s="276"/>
      <c r="U2475" s="276"/>
      <c r="V2475" s="276"/>
      <c r="W2475" s="276"/>
    </row>
    <row r="2476" spans="1:23" s="267" customFormat="1" ht="20.25">
      <c r="A2476" s="265"/>
      <c r="B2476" s="273"/>
      <c r="C2476" s="273"/>
      <c r="D2476" s="166" t="str">
        <f ca="1">IF(ISERROR($S2476),"",OFFSET('Smelter Reference List'!$C$4,$S2476-4,0)&amp;"")</f>
        <v/>
      </c>
      <c r="E2476" s="166" t="str">
        <f ca="1">IF(ISERROR($S2476),"",OFFSET('Smelter Reference List'!$D$4,$S2476-4,0)&amp;"")</f>
        <v/>
      </c>
      <c r="F2476" s="166" t="str">
        <f ca="1">IF(ISERROR($S2476),"",OFFSET('Smelter Reference List'!$E$4,$S2476-4,0))</f>
        <v/>
      </c>
      <c r="G2476" s="166" t="str">
        <f ca="1">IF(C2476=$U$4,"Enter smelter details", IF(ISERROR($S2476),"",OFFSET('Smelter Reference List'!$F$4,$S2476-4,0)))</f>
        <v/>
      </c>
      <c r="H2476" s="290" t="str">
        <f ca="1">IF(ISERROR($S2476),"",OFFSET('Smelter Reference List'!$G$4,$S2476-4,0))</f>
        <v/>
      </c>
      <c r="I2476" s="291" t="str">
        <f ca="1">IF(ISERROR($S2476),"",OFFSET('Smelter Reference List'!$H$4,$S2476-4,0))</f>
        <v/>
      </c>
      <c r="J2476" s="291" t="str">
        <f ca="1">IF(ISERROR($S2476),"",OFFSET('Smelter Reference List'!$I$4,$S2476-4,0))</f>
        <v/>
      </c>
      <c r="K2476" s="288"/>
      <c r="L2476" s="288"/>
      <c r="M2476" s="288"/>
      <c r="N2476" s="288"/>
      <c r="O2476" s="288"/>
      <c r="P2476" s="288"/>
      <c r="Q2476" s="289"/>
      <c r="R2476" s="274"/>
      <c r="S2476" s="275" t="e">
        <f>IF(OR(C2476="",C2476=T$4),NA(),MATCH($B2476&amp;$C2476,'Smelter Reference List'!$J:$J,0))</f>
        <v>#N/A</v>
      </c>
      <c r="T2476" s="276"/>
      <c r="U2476" s="276"/>
      <c r="V2476" s="276"/>
      <c r="W2476" s="276"/>
    </row>
    <row r="2477" spans="1:23" s="267" customFormat="1" ht="20.25">
      <c r="A2477" s="265"/>
      <c r="B2477" s="273"/>
      <c r="C2477" s="273"/>
      <c r="D2477" s="166" t="str">
        <f ca="1">IF(ISERROR($S2477),"",OFFSET('Smelter Reference List'!$C$4,$S2477-4,0)&amp;"")</f>
        <v/>
      </c>
      <c r="E2477" s="166" t="str">
        <f ca="1">IF(ISERROR($S2477),"",OFFSET('Smelter Reference List'!$D$4,$S2477-4,0)&amp;"")</f>
        <v/>
      </c>
      <c r="F2477" s="166" t="str">
        <f ca="1">IF(ISERROR($S2477),"",OFFSET('Smelter Reference List'!$E$4,$S2477-4,0))</f>
        <v/>
      </c>
      <c r="G2477" s="166" t="str">
        <f ca="1">IF(C2477=$U$4,"Enter smelter details", IF(ISERROR($S2477),"",OFFSET('Smelter Reference List'!$F$4,$S2477-4,0)))</f>
        <v/>
      </c>
      <c r="H2477" s="290" t="str">
        <f ca="1">IF(ISERROR($S2477),"",OFFSET('Smelter Reference List'!$G$4,$S2477-4,0))</f>
        <v/>
      </c>
      <c r="I2477" s="291" t="str">
        <f ca="1">IF(ISERROR($S2477),"",OFFSET('Smelter Reference List'!$H$4,$S2477-4,0))</f>
        <v/>
      </c>
      <c r="J2477" s="291" t="str">
        <f ca="1">IF(ISERROR($S2477),"",OFFSET('Smelter Reference List'!$I$4,$S2477-4,0))</f>
        <v/>
      </c>
      <c r="K2477" s="288"/>
      <c r="L2477" s="288"/>
      <c r="M2477" s="288"/>
      <c r="N2477" s="288"/>
      <c r="O2477" s="288"/>
      <c r="P2477" s="288"/>
      <c r="Q2477" s="289"/>
      <c r="R2477" s="274"/>
      <c r="S2477" s="275" t="e">
        <f>IF(OR(C2477="",C2477=T$4),NA(),MATCH($B2477&amp;$C2477,'Smelter Reference List'!$J:$J,0))</f>
        <v>#N/A</v>
      </c>
      <c r="T2477" s="276"/>
      <c r="U2477" s="276"/>
      <c r="V2477" s="276"/>
      <c r="W2477" s="276"/>
    </row>
    <row r="2478" spans="1:23" s="267" customFormat="1" ht="20.25">
      <c r="A2478" s="265"/>
      <c r="B2478" s="273"/>
      <c r="C2478" s="273"/>
      <c r="D2478" s="166" t="str">
        <f ca="1">IF(ISERROR($S2478),"",OFFSET('Smelter Reference List'!$C$4,$S2478-4,0)&amp;"")</f>
        <v/>
      </c>
      <c r="E2478" s="166" t="str">
        <f ca="1">IF(ISERROR($S2478),"",OFFSET('Smelter Reference List'!$D$4,$S2478-4,0)&amp;"")</f>
        <v/>
      </c>
      <c r="F2478" s="166" t="str">
        <f ca="1">IF(ISERROR($S2478),"",OFFSET('Smelter Reference List'!$E$4,$S2478-4,0))</f>
        <v/>
      </c>
      <c r="G2478" s="166" t="str">
        <f ca="1">IF(C2478=$U$4,"Enter smelter details", IF(ISERROR($S2478),"",OFFSET('Smelter Reference List'!$F$4,$S2478-4,0)))</f>
        <v/>
      </c>
      <c r="H2478" s="290" t="str">
        <f ca="1">IF(ISERROR($S2478),"",OFFSET('Smelter Reference List'!$G$4,$S2478-4,0))</f>
        <v/>
      </c>
      <c r="I2478" s="291" t="str">
        <f ca="1">IF(ISERROR($S2478),"",OFFSET('Smelter Reference List'!$H$4,$S2478-4,0))</f>
        <v/>
      </c>
      <c r="J2478" s="291" t="str">
        <f ca="1">IF(ISERROR($S2478),"",OFFSET('Smelter Reference List'!$I$4,$S2478-4,0))</f>
        <v/>
      </c>
      <c r="K2478" s="288"/>
      <c r="L2478" s="288"/>
      <c r="M2478" s="288"/>
      <c r="N2478" s="288"/>
      <c r="O2478" s="288"/>
      <c r="P2478" s="288"/>
      <c r="Q2478" s="289"/>
      <c r="R2478" s="274"/>
      <c r="S2478" s="275" t="e">
        <f>IF(OR(C2478="",C2478=T$4),NA(),MATCH($B2478&amp;$C2478,'Smelter Reference List'!$J:$J,0))</f>
        <v>#N/A</v>
      </c>
      <c r="T2478" s="276"/>
      <c r="U2478" s="276"/>
      <c r="V2478" s="276"/>
      <c r="W2478" s="276"/>
    </row>
    <row r="2479" spans="1:23" s="267" customFormat="1" ht="20.25">
      <c r="A2479" s="265"/>
      <c r="B2479" s="273"/>
      <c r="C2479" s="273"/>
      <c r="D2479" s="166" t="str">
        <f ca="1">IF(ISERROR($S2479),"",OFFSET('Smelter Reference List'!$C$4,$S2479-4,0)&amp;"")</f>
        <v/>
      </c>
      <c r="E2479" s="166" t="str">
        <f ca="1">IF(ISERROR($S2479),"",OFFSET('Smelter Reference List'!$D$4,$S2479-4,0)&amp;"")</f>
        <v/>
      </c>
      <c r="F2479" s="166" t="str">
        <f ca="1">IF(ISERROR($S2479),"",OFFSET('Smelter Reference List'!$E$4,$S2479-4,0))</f>
        <v/>
      </c>
      <c r="G2479" s="166" t="str">
        <f ca="1">IF(C2479=$U$4,"Enter smelter details", IF(ISERROR($S2479),"",OFFSET('Smelter Reference List'!$F$4,$S2479-4,0)))</f>
        <v/>
      </c>
      <c r="H2479" s="290" t="str">
        <f ca="1">IF(ISERROR($S2479),"",OFFSET('Smelter Reference List'!$G$4,$S2479-4,0))</f>
        <v/>
      </c>
      <c r="I2479" s="291" t="str">
        <f ca="1">IF(ISERROR($S2479),"",OFFSET('Smelter Reference List'!$H$4,$S2479-4,0))</f>
        <v/>
      </c>
      <c r="J2479" s="291" t="str">
        <f ca="1">IF(ISERROR($S2479),"",OFFSET('Smelter Reference List'!$I$4,$S2479-4,0))</f>
        <v/>
      </c>
      <c r="K2479" s="288"/>
      <c r="L2479" s="288"/>
      <c r="M2479" s="288"/>
      <c r="N2479" s="288"/>
      <c r="O2479" s="288"/>
      <c r="P2479" s="288"/>
      <c r="Q2479" s="289"/>
      <c r="R2479" s="274"/>
      <c r="S2479" s="275" t="e">
        <f>IF(OR(C2479="",C2479=T$4),NA(),MATCH($B2479&amp;$C2479,'Smelter Reference List'!$J:$J,0))</f>
        <v>#N/A</v>
      </c>
      <c r="T2479" s="276"/>
      <c r="U2479" s="276"/>
      <c r="V2479" s="276"/>
      <c r="W2479" s="276"/>
    </row>
    <row r="2480" spans="1:23" s="267" customFormat="1" ht="20.25">
      <c r="A2480" s="265"/>
      <c r="B2480" s="273"/>
      <c r="C2480" s="273"/>
      <c r="D2480" s="166" t="str">
        <f ca="1">IF(ISERROR($S2480),"",OFFSET('Smelter Reference List'!$C$4,$S2480-4,0)&amp;"")</f>
        <v/>
      </c>
      <c r="E2480" s="166" t="str">
        <f ca="1">IF(ISERROR($S2480),"",OFFSET('Smelter Reference List'!$D$4,$S2480-4,0)&amp;"")</f>
        <v/>
      </c>
      <c r="F2480" s="166" t="str">
        <f ca="1">IF(ISERROR($S2480),"",OFFSET('Smelter Reference List'!$E$4,$S2480-4,0))</f>
        <v/>
      </c>
      <c r="G2480" s="166" t="str">
        <f ca="1">IF(C2480=$U$4,"Enter smelter details", IF(ISERROR($S2480),"",OFFSET('Smelter Reference List'!$F$4,$S2480-4,0)))</f>
        <v/>
      </c>
      <c r="H2480" s="290" t="str">
        <f ca="1">IF(ISERROR($S2480),"",OFFSET('Smelter Reference List'!$G$4,$S2480-4,0))</f>
        <v/>
      </c>
      <c r="I2480" s="291" t="str">
        <f ca="1">IF(ISERROR($S2480),"",OFFSET('Smelter Reference List'!$H$4,$S2480-4,0))</f>
        <v/>
      </c>
      <c r="J2480" s="291" t="str">
        <f ca="1">IF(ISERROR($S2480),"",OFFSET('Smelter Reference List'!$I$4,$S2480-4,0))</f>
        <v/>
      </c>
      <c r="K2480" s="288"/>
      <c r="L2480" s="288"/>
      <c r="M2480" s="288"/>
      <c r="N2480" s="288"/>
      <c r="O2480" s="288"/>
      <c r="P2480" s="288"/>
      <c r="Q2480" s="289"/>
      <c r="R2480" s="274"/>
      <c r="S2480" s="275" t="e">
        <f>IF(OR(C2480="",C2480=T$4),NA(),MATCH($B2480&amp;$C2480,'Smelter Reference List'!$J:$J,0))</f>
        <v>#N/A</v>
      </c>
      <c r="T2480" s="276"/>
      <c r="U2480" s="276"/>
      <c r="V2480" s="276"/>
      <c r="W2480" s="276"/>
    </row>
    <row r="2481" spans="1:23" s="267" customFormat="1" ht="20.25">
      <c r="A2481" s="265"/>
      <c r="B2481" s="273"/>
      <c r="C2481" s="273"/>
      <c r="D2481" s="166" t="str">
        <f ca="1">IF(ISERROR($S2481),"",OFFSET('Smelter Reference List'!$C$4,$S2481-4,0)&amp;"")</f>
        <v/>
      </c>
      <c r="E2481" s="166" t="str">
        <f ca="1">IF(ISERROR($S2481),"",OFFSET('Smelter Reference List'!$D$4,$S2481-4,0)&amp;"")</f>
        <v/>
      </c>
      <c r="F2481" s="166" t="str">
        <f ca="1">IF(ISERROR($S2481),"",OFFSET('Smelter Reference List'!$E$4,$S2481-4,0))</f>
        <v/>
      </c>
      <c r="G2481" s="166" t="str">
        <f ca="1">IF(C2481=$U$4,"Enter smelter details", IF(ISERROR($S2481),"",OFFSET('Smelter Reference List'!$F$4,$S2481-4,0)))</f>
        <v/>
      </c>
      <c r="H2481" s="290" t="str">
        <f ca="1">IF(ISERROR($S2481),"",OFFSET('Smelter Reference List'!$G$4,$S2481-4,0))</f>
        <v/>
      </c>
      <c r="I2481" s="291" t="str">
        <f ca="1">IF(ISERROR($S2481),"",OFFSET('Smelter Reference List'!$H$4,$S2481-4,0))</f>
        <v/>
      </c>
      <c r="J2481" s="291" t="str">
        <f ca="1">IF(ISERROR($S2481),"",OFFSET('Smelter Reference List'!$I$4,$S2481-4,0))</f>
        <v/>
      </c>
      <c r="K2481" s="288"/>
      <c r="L2481" s="288"/>
      <c r="M2481" s="288"/>
      <c r="N2481" s="288"/>
      <c r="O2481" s="288"/>
      <c r="P2481" s="288"/>
      <c r="Q2481" s="289"/>
      <c r="R2481" s="274"/>
      <c r="S2481" s="275" t="e">
        <f>IF(OR(C2481="",C2481=T$4),NA(),MATCH($B2481&amp;$C2481,'Smelter Reference List'!$J:$J,0))</f>
        <v>#N/A</v>
      </c>
      <c r="T2481" s="276"/>
      <c r="U2481" s="276"/>
      <c r="V2481" s="276"/>
      <c r="W2481" s="276"/>
    </row>
    <row r="2482" spans="1:23" s="267" customFormat="1" ht="20.25">
      <c r="A2482" s="265"/>
      <c r="B2482" s="273"/>
      <c r="C2482" s="273"/>
      <c r="D2482" s="166" t="str">
        <f ca="1">IF(ISERROR($S2482),"",OFFSET('Smelter Reference List'!$C$4,$S2482-4,0)&amp;"")</f>
        <v/>
      </c>
      <c r="E2482" s="166" t="str">
        <f ca="1">IF(ISERROR($S2482),"",OFFSET('Smelter Reference List'!$D$4,$S2482-4,0)&amp;"")</f>
        <v/>
      </c>
      <c r="F2482" s="166" t="str">
        <f ca="1">IF(ISERROR($S2482),"",OFFSET('Smelter Reference List'!$E$4,$S2482-4,0))</f>
        <v/>
      </c>
      <c r="G2482" s="166" t="str">
        <f ca="1">IF(C2482=$U$4,"Enter smelter details", IF(ISERROR($S2482),"",OFFSET('Smelter Reference List'!$F$4,$S2482-4,0)))</f>
        <v/>
      </c>
      <c r="H2482" s="290" t="str">
        <f ca="1">IF(ISERROR($S2482),"",OFFSET('Smelter Reference List'!$G$4,$S2482-4,0))</f>
        <v/>
      </c>
      <c r="I2482" s="291" t="str">
        <f ca="1">IF(ISERROR($S2482),"",OFFSET('Smelter Reference List'!$H$4,$S2482-4,0))</f>
        <v/>
      </c>
      <c r="J2482" s="291" t="str">
        <f ca="1">IF(ISERROR($S2482),"",OFFSET('Smelter Reference List'!$I$4,$S2482-4,0))</f>
        <v/>
      </c>
      <c r="K2482" s="288"/>
      <c r="L2482" s="288"/>
      <c r="M2482" s="288"/>
      <c r="N2482" s="288"/>
      <c r="O2482" s="288"/>
      <c r="P2482" s="288"/>
      <c r="Q2482" s="289"/>
      <c r="R2482" s="274"/>
      <c r="S2482" s="275" t="e">
        <f>IF(OR(C2482="",C2482=T$4),NA(),MATCH($B2482&amp;$C2482,'Smelter Reference List'!$J:$J,0))</f>
        <v>#N/A</v>
      </c>
      <c r="T2482" s="276"/>
      <c r="U2482" s="276"/>
      <c r="V2482" s="276"/>
      <c r="W2482" s="276"/>
    </row>
    <row r="2483" spans="1:23" s="267" customFormat="1" ht="20.25">
      <c r="A2483" s="265"/>
      <c r="B2483" s="273"/>
      <c r="C2483" s="273"/>
      <c r="D2483" s="166" t="str">
        <f ca="1">IF(ISERROR($S2483),"",OFFSET('Smelter Reference List'!$C$4,$S2483-4,0)&amp;"")</f>
        <v/>
      </c>
      <c r="E2483" s="166" t="str">
        <f ca="1">IF(ISERROR($S2483),"",OFFSET('Smelter Reference List'!$D$4,$S2483-4,0)&amp;"")</f>
        <v/>
      </c>
      <c r="F2483" s="166" t="str">
        <f ca="1">IF(ISERROR($S2483),"",OFFSET('Smelter Reference List'!$E$4,$S2483-4,0))</f>
        <v/>
      </c>
      <c r="G2483" s="166" t="str">
        <f ca="1">IF(C2483=$U$4,"Enter smelter details", IF(ISERROR($S2483),"",OFFSET('Smelter Reference List'!$F$4,$S2483-4,0)))</f>
        <v/>
      </c>
      <c r="H2483" s="290" t="str">
        <f ca="1">IF(ISERROR($S2483),"",OFFSET('Smelter Reference List'!$G$4,$S2483-4,0))</f>
        <v/>
      </c>
      <c r="I2483" s="291" t="str">
        <f ca="1">IF(ISERROR($S2483),"",OFFSET('Smelter Reference List'!$H$4,$S2483-4,0))</f>
        <v/>
      </c>
      <c r="J2483" s="291" t="str">
        <f ca="1">IF(ISERROR($S2483),"",OFFSET('Smelter Reference List'!$I$4,$S2483-4,0))</f>
        <v/>
      </c>
      <c r="K2483" s="288"/>
      <c r="L2483" s="288"/>
      <c r="M2483" s="288"/>
      <c r="N2483" s="288"/>
      <c r="O2483" s="288"/>
      <c r="P2483" s="288"/>
      <c r="Q2483" s="289"/>
      <c r="R2483" s="274"/>
      <c r="S2483" s="275" t="e">
        <f>IF(OR(C2483="",C2483=T$4),NA(),MATCH($B2483&amp;$C2483,'Smelter Reference List'!$J:$J,0))</f>
        <v>#N/A</v>
      </c>
      <c r="T2483" s="276"/>
      <c r="U2483" s="276"/>
      <c r="V2483" s="276"/>
      <c r="W2483" s="276"/>
    </row>
    <row r="2484" spans="1:23" s="267" customFormat="1" ht="20.25">
      <c r="A2484" s="265"/>
      <c r="B2484" s="273"/>
      <c r="C2484" s="273"/>
      <c r="D2484" s="166" t="str">
        <f ca="1">IF(ISERROR($S2484),"",OFFSET('Smelter Reference List'!$C$4,$S2484-4,0)&amp;"")</f>
        <v/>
      </c>
      <c r="E2484" s="166" t="str">
        <f ca="1">IF(ISERROR($S2484),"",OFFSET('Smelter Reference List'!$D$4,$S2484-4,0)&amp;"")</f>
        <v/>
      </c>
      <c r="F2484" s="166" t="str">
        <f ca="1">IF(ISERROR($S2484),"",OFFSET('Smelter Reference List'!$E$4,$S2484-4,0))</f>
        <v/>
      </c>
      <c r="G2484" s="166" t="str">
        <f ca="1">IF(C2484=$U$4,"Enter smelter details", IF(ISERROR($S2484),"",OFFSET('Smelter Reference List'!$F$4,$S2484-4,0)))</f>
        <v/>
      </c>
      <c r="H2484" s="290" t="str">
        <f ca="1">IF(ISERROR($S2484),"",OFFSET('Smelter Reference List'!$G$4,$S2484-4,0))</f>
        <v/>
      </c>
      <c r="I2484" s="291" t="str">
        <f ca="1">IF(ISERROR($S2484),"",OFFSET('Smelter Reference List'!$H$4,$S2484-4,0))</f>
        <v/>
      </c>
      <c r="J2484" s="291" t="str">
        <f ca="1">IF(ISERROR($S2484),"",OFFSET('Smelter Reference List'!$I$4,$S2484-4,0))</f>
        <v/>
      </c>
      <c r="K2484" s="288"/>
      <c r="L2484" s="288"/>
      <c r="M2484" s="288"/>
      <c r="N2484" s="288"/>
      <c r="O2484" s="288"/>
      <c r="P2484" s="288"/>
      <c r="Q2484" s="289"/>
      <c r="R2484" s="274"/>
      <c r="S2484" s="275" t="e">
        <f>IF(OR(C2484="",C2484=T$4),NA(),MATCH($B2484&amp;$C2484,'Smelter Reference List'!$J:$J,0))</f>
        <v>#N/A</v>
      </c>
      <c r="T2484" s="276"/>
      <c r="U2484" s="276"/>
      <c r="V2484" s="276"/>
      <c r="W2484" s="276"/>
    </row>
    <row r="2485" spans="1:23" s="267" customFormat="1" ht="20.25">
      <c r="A2485" s="265"/>
      <c r="B2485" s="273"/>
      <c r="C2485" s="273"/>
      <c r="D2485" s="166" t="str">
        <f ca="1">IF(ISERROR($S2485),"",OFFSET('Smelter Reference List'!$C$4,$S2485-4,0)&amp;"")</f>
        <v/>
      </c>
      <c r="E2485" s="166" t="str">
        <f ca="1">IF(ISERROR($S2485),"",OFFSET('Smelter Reference List'!$D$4,$S2485-4,0)&amp;"")</f>
        <v/>
      </c>
      <c r="F2485" s="166" t="str">
        <f ca="1">IF(ISERROR($S2485),"",OFFSET('Smelter Reference List'!$E$4,$S2485-4,0))</f>
        <v/>
      </c>
      <c r="G2485" s="166" t="str">
        <f ca="1">IF(C2485=$U$4,"Enter smelter details", IF(ISERROR($S2485),"",OFFSET('Smelter Reference List'!$F$4,$S2485-4,0)))</f>
        <v/>
      </c>
      <c r="H2485" s="290" t="str">
        <f ca="1">IF(ISERROR($S2485),"",OFFSET('Smelter Reference List'!$G$4,$S2485-4,0))</f>
        <v/>
      </c>
      <c r="I2485" s="291" t="str">
        <f ca="1">IF(ISERROR($S2485),"",OFFSET('Smelter Reference List'!$H$4,$S2485-4,0))</f>
        <v/>
      </c>
      <c r="J2485" s="291" t="str">
        <f ca="1">IF(ISERROR($S2485),"",OFFSET('Smelter Reference List'!$I$4,$S2485-4,0))</f>
        <v/>
      </c>
      <c r="K2485" s="288"/>
      <c r="L2485" s="288"/>
      <c r="M2485" s="288"/>
      <c r="N2485" s="288"/>
      <c r="O2485" s="288"/>
      <c r="P2485" s="288"/>
      <c r="Q2485" s="289"/>
      <c r="R2485" s="274"/>
      <c r="S2485" s="275" t="e">
        <f>IF(OR(C2485="",C2485=T$4),NA(),MATCH($B2485&amp;$C2485,'Smelter Reference List'!$J:$J,0))</f>
        <v>#N/A</v>
      </c>
      <c r="T2485" s="276"/>
      <c r="U2485" s="276"/>
      <c r="V2485" s="276"/>
      <c r="W2485" s="276"/>
    </row>
    <row r="2486" spans="1:23" s="267" customFormat="1" ht="20.25">
      <c r="A2486" s="265"/>
      <c r="B2486" s="273"/>
      <c r="C2486" s="273"/>
      <c r="D2486" s="166" t="str">
        <f ca="1">IF(ISERROR($S2486),"",OFFSET('Smelter Reference List'!$C$4,$S2486-4,0)&amp;"")</f>
        <v/>
      </c>
      <c r="E2486" s="166" t="str">
        <f ca="1">IF(ISERROR($S2486),"",OFFSET('Smelter Reference List'!$D$4,$S2486-4,0)&amp;"")</f>
        <v/>
      </c>
      <c r="F2486" s="166" t="str">
        <f ca="1">IF(ISERROR($S2486),"",OFFSET('Smelter Reference List'!$E$4,$S2486-4,0))</f>
        <v/>
      </c>
      <c r="G2486" s="166" t="str">
        <f ca="1">IF(C2486=$U$4,"Enter smelter details", IF(ISERROR($S2486),"",OFFSET('Smelter Reference List'!$F$4,$S2486-4,0)))</f>
        <v/>
      </c>
      <c r="H2486" s="290" t="str">
        <f ca="1">IF(ISERROR($S2486),"",OFFSET('Smelter Reference List'!$G$4,$S2486-4,0))</f>
        <v/>
      </c>
      <c r="I2486" s="291" t="str">
        <f ca="1">IF(ISERROR($S2486),"",OFFSET('Smelter Reference List'!$H$4,$S2486-4,0))</f>
        <v/>
      </c>
      <c r="J2486" s="291" t="str">
        <f ca="1">IF(ISERROR($S2486),"",OFFSET('Smelter Reference List'!$I$4,$S2486-4,0))</f>
        <v/>
      </c>
      <c r="K2486" s="288"/>
      <c r="L2486" s="288"/>
      <c r="M2486" s="288"/>
      <c r="N2486" s="288"/>
      <c r="O2486" s="288"/>
      <c r="P2486" s="288"/>
      <c r="Q2486" s="289"/>
      <c r="R2486" s="274"/>
      <c r="S2486" s="275" t="e">
        <f>IF(OR(C2486="",C2486=T$4),NA(),MATCH($B2486&amp;$C2486,'Smelter Reference List'!$J:$J,0))</f>
        <v>#N/A</v>
      </c>
      <c r="T2486" s="276"/>
      <c r="U2486" s="276"/>
      <c r="V2486" s="276"/>
      <c r="W2486" s="276"/>
    </row>
    <row r="2487" spans="1:23" s="267" customFormat="1" ht="20.25">
      <c r="A2487" s="265"/>
      <c r="B2487" s="273"/>
      <c r="C2487" s="273"/>
      <c r="D2487" s="166" t="str">
        <f ca="1">IF(ISERROR($S2487),"",OFFSET('Smelter Reference List'!$C$4,$S2487-4,0)&amp;"")</f>
        <v/>
      </c>
      <c r="E2487" s="166" t="str">
        <f ca="1">IF(ISERROR($S2487),"",OFFSET('Smelter Reference List'!$D$4,$S2487-4,0)&amp;"")</f>
        <v/>
      </c>
      <c r="F2487" s="166" t="str">
        <f ca="1">IF(ISERROR($S2487),"",OFFSET('Smelter Reference List'!$E$4,$S2487-4,0))</f>
        <v/>
      </c>
      <c r="G2487" s="166" t="str">
        <f ca="1">IF(C2487=$U$4,"Enter smelter details", IF(ISERROR($S2487),"",OFFSET('Smelter Reference List'!$F$4,$S2487-4,0)))</f>
        <v/>
      </c>
      <c r="H2487" s="290" t="str">
        <f ca="1">IF(ISERROR($S2487),"",OFFSET('Smelter Reference List'!$G$4,$S2487-4,0))</f>
        <v/>
      </c>
      <c r="I2487" s="291" t="str">
        <f ca="1">IF(ISERROR($S2487),"",OFFSET('Smelter Reference List'!$H$4,$S2487-4,0))</f>
        <v/>
      </c>
      <c r="J2487" s="291" t="str">
        <f ca="1">IF(ISERROR($S2487),"",OFFSET('Smelter Reference List'!$I$4,$S2487-4,0))</f>
        <v/>
      </c>
      <c r="K2487" s="288"/>
      <c r="L2487" s="288"/>
      <c r="M2487" s="288"/>
      <c r="N2487" s="288"/>
      <c r="O2487" s="288"/>
      <c r="P2487" s="288"/>
      <c r="Q2487" s="289"/>
      <c r="R2487" s="274"/>
      <c r="S2487" s="275" t="e">
        <f>IF(OR(C2487="",C2487=T$4),NA(),MATCH($B2487&amp;$C2487,'Smelter Reference List'!$J:$J,0))</f>
        <v>#N/A</v>
      </c>
      <c r="T2487" s="276"/>
      <c r="U2487" s="276"/>
      <c r="V2487" s="276"/>
      <c r="W2487" s="276"/>
    </row>
    <row r="2488" spans="1:23" s="267" customFormat="1" ht="20.25">
      <c r="A2488" s="265"/>
      <c r="B2488" s="273"/>
      <c r="C2488" s="273"/>
      <c r="D2488" s="166" t="str">
        <f ca="1">IF(ISERROR($S2488),"",OFFSET('Smelter Reference List'!$C$4,$S2488-4,0)&amp;"")</f>
        <v/>
      </c>
      <c r="E2488" s="166" t="str">
        <f ca="1">IF(ISERROR($S2488),"",OFFSET('Smelter Reference List'!$D$4,$S2488-4,0)&amp;"")</f>
        <v/>
      </c>
      <c r="F2488" s="166" t="str">
        <f ca="1">IF(ISERROR($S2488),"",OFFSET('Smelter Reference List'!$E$4,$S2488-4,0))</f>
        <v/>
      </c>
      <c r="G2488" s="166" t="str">
        <f ca="1">IF(C2488=$U$4,"Enter smelter details", IF(ISERROR($S2488),"",OFFSET('Smelter Reference List'!$F$4,$S2488-4,0)))</f>
        <v/>
      </c>
      <c r="H2488" s="290" t="str">
        <f ca="1">IF(ISERROR($S2488),"",OFFSET('Smelter Reference List'!$G$4,$S2488-4,0))</f>
        <v/>
      </c>
      <c r="I2488" s="291" t="str">
        <f ca="1">IF(ISERROR($S2488),"",OFFSET('Smelter Reference List'!$H$4,$S2488-4,0))</f>
        <v/>
      </c>
      <c r="J2488" s="291" t="str">
        <f ca="1">IF(ISERROR($S2488),"",OFFSET('Smelter Reference List'!$I$4,$S2488-4,0))</f>
        <v/>
      </c>
      <c r="K2488" s="288"/>
      <c r="L2488" s="288"/>
      <c r="M2488" s="288"/>
      <c r="N2488" s="288"/>
      <c r="O2488" s="288"/>
      <c r="P2488" s="288"/>
      <c r="Q2488" s="289"/>
      <c r="R2488" s="274"/>
      <c r="S2488" s="275" t="e">
        <f>IF(OR(C2488="",C2488=T$4),NA(),MATCH($B2488&amp;$C2488,'Smelter Reference List'!$J:$J,0))</f>
        <v>#N/A</v>
      </c>
      <c r="T2488" s="276"/>
      <c r="U2488" s="276"/>
      <c r="V2488" s="276"/>
      <c r="W2488" s="276"/>
    </row>
    <row r="2489" spans="1:23" s="267" customFormat="1" ht="20.25">
      <c r="A2489" s="265"/>
      <c r="B2489" s="273"/>
      <c r="C2489" s="273"/>
      <c r="D2489" s="166" t="str">
        <f ca="1">IF(ISERROR($S2489),"",OFFSET('Smelter Reference List'!$C$4,$S2489-4,0)&amp;"")</f>
        <v/>
      </c>
      <c r="E2489" s="166" t="str">
        <f ca="1">IF(ISERROR($S2489),"",OFFSET('Smelter Reference List'!$D$4,$S2489-4,0)&amp;"")</f>
        <v/>
      </c>
      <c r="F2489" s="166" t="str">
        <f ca="1">IF(ISERROR($S2489),"",OFFSET('Smelter Reference List'!$E$4,$S2489-4,0))</f>
        <v/>
      </c>
      <c r="G2489" s="166" t="str">
        <f ca="1">IF(C2489=$U$4,"Enter smelter details", IF(ISERROR($S2489),"",OFFSET('Smelter Reference List'!$F$4,$S2489-4,0)))</f>
        <v/>
      </c>
      <c r="H2489" s="290" t="str">
        <f ca="1">IF(ISERROR($S2489),"",OFFSET('Smelter Reference List'!$G$4,$S2489-4,0))</f>
        <v/>
      </c>
      <c r="I2489" s="291" t="str">
        <f ca="1">IF(ISERROR($S2489),"",OFFSET('Smelter Reference List'!$H$4,$S2489-4,0))</f>
        <v/>
      </c>
      <c r="J2489" s="291" t="str">
        <f ca="1">IF(ISERROR($S2489),"",OFFSET('Smelter Reference List'!$I$4,$S2489-4,0))</f>
        <v/>
      </c>
      <c r="K2489" s="288"/>
      <c r="L2489" s="288"/>
      <c r="M2489" s="288"/>
      <c r="N2489" s="288"/>
      <c r="O2489" s="288"/>
      <c r="P2489" s="288"/>
      <c r="Q2489" s="289"/>
      <c r="R2489" s="274"/>
      <c r="S2489" s="275" t="e">
        <f>IF(OR(C2489="",C2489=T$4),NA(),MATCH($B2489&amp;$C2489,'Smelter Reference List'!$J:$J,0))</f>
        <v>#N/A</v>
      </c>
      <c r="T2489" s="276"/>
      <c r="U2489" s="276"/>
      <c r="V2489" s="276"/>
      <c r="W2489" s="276"/>
    </row>
    <row r="2490" spans="1:23" s="267" customFormat="1" ht="20.25">
      <c r="A2490" s="265"/>
      <c r="B2490" s="273"/>
      <c r="C2490" s="273"/>
      <c r="D2490" s="166" t="str">
        <f ca="1">IF(ISERROR($S2490),"",OFFSET('Smelter Reference List'!$C$4,$S2490-4,0)&amp;"")</f>
        <v/>
      </c>
      <c r="E2490" s="166" t="str">
        <f ca="1">IF(ISERROR($S2490),"",OFFSET('Smelter Reference List'!$D$4,$S2490-4,0)&amp;"")</f>
        <v/>
      </c>
      <c r="F2490" s="166" t="str">
        <f ca="1">IF(ISERROR($S2490),"",OFFSET('Smelter Reference List'!$E$4,$S2490-4,0))</f>
        <v/>
      </c>
      <c r="G2490" s="166" t="str">
        <f ca="1">IF(C2490=$U$4,"Enter smelter details", IF(ISERROR($S2490),"",OFFSET('Smelter Reference List'!$F$4,$S2490-4,0)))</f>
        <v/>
      </c>
      <c r="H2490" s="290" t="str">
        <f ca="1">IF(ISERROR($S2490),"",OFFSET('Smelter Reference List'!$G$4,$S2490-4,0))</f>
        <v/>
      </c>
      <c r="I2490" s="291" t="str">
        <f ca="1">IF(ISERROR($S2490),"",OFFSET('Smelter Reference List'!$H$4,$S2490-4,0))</f>
        <v/>
      </c>
      <c r="J2490" s="291" t="str">
        <f ca="1">IF(ISERROR($S2490),"",OFFSET('Smelter Reference List'!$I$4,$S2490-4,0))</f>
        <v/>
      </c>
      <c r="K2490" s="288"/>
      <c r="L2490" s="288"/>
      <c r="M2490" s="288"/>
      <c r="N2490" s="288"/>
      <c r="O2490" s="288"/>
      <c r="P2490" s="288"/>
      <c r="Q2490" s="289"/>
      <c r="R2490" s="274"/>
      <c r="S2490" s="275" t="e">
        <f>IF(OR(C2490="",C2490=T$4),NA(),MATCH($B2490&amp;$C2490,'Smelter Reference List'!$J:$J,0))</f>
        <v>#N/A</v>
      </c>
      <c r="T2490" s="276"/>
      <c r="U2490" s="276"/>
      <c r="V2490" s="276"/>
      <c r="W2490" s="276"/>
    </row>
    <row r="2491" spans="1:23" s="267" customFormat="1" ht="20.25">
      <c r="A2491" s="265"/>
      <c r="B2491" s="273"/>
      <c r="C2491" s="273"/>
      <c r="D2491" s="166" t="str">
        <f ca="1">IF(ISERROR($S2491),"",OFFSET('Smelter Reference List'!$C$4,$S2491-4,0)&amp;"")</f>
        <v/>
      </c>
      <c r="E2491" s="166" t="str">
        <f ca="1">IF(ISERROR($S2491),"",OFFSET('Smelter Reference List'!$D$4,$S2491-4,0)&amp;"")</f>
        <v/>
      </c>
      <c r="F2491" s="166" t="str">
        <f ca="1">IF(ISERROR($S2491),"",OFFSET('Smelter Reference List'!$E$4,$S2491-4,0))</f>
        <v/>
      </c>
      <c r="G2491" s="166" t="str">
        <f ca="1">IF(C2491=$U$4,"Enter smelter details", IF(ISERROR($S2491),"",OFFSET('Smelter Reference List'!$F$4,$S2491-4,0)))</f>
        <v/>
      </c>
      <c r="H2491" s="290" t="str">
        <f ca="1">IF(ISERROR($S2491),"",OFFSET('Smelter Reference List'!$G$4,$S2491-4,0))</f>
        <v/>
      </c>
      <c r="I2491" s="291" t="str">
        <f ca="1">IF(ISERROR($S2491),"",OFFSET('Smelter Reference List'!$H$4,$S2491-4,0))</f>
        <v/>
      </c>
      <c r="J2491" s="291" t="str">
        <f ca="1">IF(ISERROR($S2491),"",OFFSET('Smelter Reference List'!$I$4,$S2491-4,0))</f>
        <v/>
      </c>
      <c r="K2491" s="288"/>
      <c r="L2491" s="288"/>
      <c r="M2491" s="288"/>
      <c r="N2491" s="288"/>
      <c r="O2491" s="288"/>
      <c r="P2491" s="288"/>
      <c r="Q2491" s="289"/>
      <c r="R2491" s="274"/>
      <c r="S2491" s="275" t="e">
        <f>IF(OR(C2491="",C2491=T$4),NA(),MATCH($B2491&amp;$C2491,'Smelter Reference List'!$J:$J,0))</f>
        <v>#N/A</v>
      </c>
      <c r="T2491" s="276"/>
      <c r="U2491" s="276"/>
      <c r="V2491" s="276"/>
      <c r="W2491" s="276"/>
    </row>
    <row r="2492" spans="1:23" s="267" customFormat="1" ht="20.25">
      <c r="A2492" s="265"/>
      <c r="B2492" s="273"/>
      <c r="C2492" s="273"/>
      <c r="D2492" s="166" t="str">
        <f ca="1">IF(ISERROR($S2492),"",OFFSET('Smelter Reference List'!$C$4,$S2492-4,0)&amp;"")</f>
        <v/>
      </c>
      <c r="E2492" s="166" t="str">
        <f ca="1">IF(ISERROR($S2492),"",OFFSET('Smelter Reference List'!$D$4,$S2492-4,0)&amp;"")</f>
        <v/>
      </c>
      <c r="F2492" s="166" t="str">
        <f ca="1">IF(ISERROR($S2492),"",OFFSET('Smelter Reference List'!$E$4,$S2492-4,0))</f>
        <v/>
      </c>
      <c r="G2492" s="166" t="str">
        <f ca="1">IF(C2492=$U$4,"Enter smelter details", IF(ISERROR($S2492),"",OFFSET('Smelter Reference List'!$F$4,$S2492-4,0)))</f>
        <v/>
      </c>
      <c r="H2492" s="290" t="str">
        <f ca="1">IF(ISERROR($S2492),"",OFFSET('Smelter Reference List'!$G$4,$S2492-4,0))</f>
        <v/>
      </c>
      <c r="I2492" s="291" t="str">
        <f ca="1">IF(ISERROR($S2492),"",OFFSET('Smelter Reference List'!$H$4,$S2492-4,0))</f>
        <v/>
      </c>
      <c r="J2492" s="291" t="str">
        <f ca="1">IF(ISERROR($S2492),"",OFFSET('Smelter Reference List'!$I$4,$S2492-4,0))</f>
        <v/>
      </c>
      <c r="K2492" s="288"/>
      <c r="L2492" s="288"/>
      <c r="M2492" s="288"/>
      <c r="N2492" s="288"/>
      <c r="O2492" s="288"/>
      <c r="P2492" s="288"/>
      <c r="Q2492" s="289"/>
      <c r="R2492" s="274"/>
      <c r="S2492" s="275" t="e">
        <f>IF(OR(C2492="",C2492=T$4),NA(),MATCH($B2492&amp;$C2492,'Smelter Reference List'!$J:$J,0))</f>
        <v>#N/A</v>
      </c>
      <c r="T2492" s="276"/>
      <c r="U2492" s="276"/>
      <c r="V2492" s="276"/>
      <c r="W2492" s="276"/>
    </row>
    <row r="2493" spans="1:23" s="267" customFormat="1" ht="20.25">
      <c r="A2493" s="265"/>
      <c r="B2493" s="273"/>
      <c r="C2493" s="273"/>
      <c r="D2493" s="166" t="str">
        <f ca="1">IF(ISERROR($S2493),"",OFFSET('Smelter Reference List'!$C$4,$S2493-4,0)&amp;"")</f>
        <v/>
      </c>
      <c r="E2493" s="166" t="str">
        <f ca="1">IF(ISERROR($S2493),"",OFFSET('Smelter Reference List'!$D$4,$S2493-4,0)&amp;"")</f>
        <v/>
      </c>
      <c r="F2493" s="166" t="str">
        <f ca="1">IF(ISERROR($S2493),"",OFFSET('Smelter Reference List'!$E$4,$S2493-4,0))</f>
        <v/>
      </c>
      <c r="G2493" s="166" t="str">
        <f ca="1">IF(C2493=$U$4,"Enter smelter details", IF(ISERROR($S2493),"",OFFSET('Smelter Reference List'!$F$4,$S2493-4,0)))</f>
        <v/>
      </c>
      <c r="H2493" s="290" t="str">
        <f ca="1">IF(ISERROR($S2493),"",OFFSET('Smelter Reference List'!$G$4,$S2493-4,0))</f>
        <v/>
      </c>
      <c r="I2493" s="291" t="str">
        <f ca="1">IF(ISERROR($S2493),"",OFFSET('Smelter Reference List'!$H$4,$S2493-4,0))</f>
        <v/>
      </c>
      <c r="J2493" s="291" t="str">
        <f ca="1">IF(ISERROR($S2493),"",OFFSET('Smelter Reference List'!$I$4,$S2493-4,0))</f>
        <v/>
      </c>
      <c r="K2493" s="288"/>
      <c r="L2493" s="288"/>
      <c r="M2493" s="288"/>
      <c r="N2493" s="288"/>
      <c r="O2493" s="288"/>
      <c r="P2493" s="288"/>
      <c r="Q2493" s="289"/>
      <c r="R2493" s="274"/>
      <c r="S2493" s="275" t="e">
        <f>IF(OR(C2493="",C2493=T$4),NA(),MATCH($B2493&amp;$C2493,'Smelter Reference List'!$J:$J,0))</f>
        <v>#N/A</v>
      </c>
      <c r="T2493" s="276"/>
      <c r="U2493" s="276"/>
      <c r="V2493" s="276"/>
      <c r="W2493" s="276"/>
    </row>
    <row r="2494" spans="1:23" s="267" customFormat="1" ht="20.25">
      <c r="A2494" s="265"/>
      <c r="B2494" s="273"/>
      <c r="C2494" s="273"/>
      <c r="D2494" s="166" t="str">
        <f ca="1">IF(ISERROR($S2494),"",OFFSET('Smelter Reference List'!$C$4,$S2494-4,0)&amp;"")</f>
        <v/>
      </c>
      <c r="E2494" s="166" t="str">
        <f ca="1">IF(ISERROR($S2494),"",OFFSET('Smelter Reference List'!$D$4,$S2494-4,0)&amp;"")</f>
        <v/>
      </c>
      <c r="F2494" s="166" t="str">
        <f ca="1">IF(ISERROR($S2494),"",OFFSET('Smelter Reference List'!$E$4,$S2494-4,0))</f>
        <v/>
      </c>
      <c r="G2494" s="166" t="str">
        <f ca="1">IF(C2494=$U$4,"Enter smelter details", IF(ISERROR($S2494),"",OFFSET('Smelter Reference List'!$F$4,$S2494-4,0)))</f>
        <v/>
      </c>
      <c r="H2494" s="290" t="str">
        <f ca="1">IF(ISERROR($S2494),"",OFFSET('Smelter Reference List'!$G$4,$S2494-4,0))</f>
        <v/>
      </c>
      <c r="I2494" s="291" t="str">
        <f ca="1">IF(ISERROR($S2494),"",OFFSET('Smelter Reference List'!$H$4,$S2494-4,0))</f>
        <v/>
      </c>
      <c r="J2494" s="291" t="str">
        <f ca="1">IF(ISERROR($S2494),"",OFFSET('Smelter Reference List'!$I$4,$S2494-4,0))</f>
        <v/>
      </c>
      <c r="K2494" s="288"/>
      <c r="L2494" s="288"/>
      <c r="M2494" s="288"/>
      <c r="N2494" s="288"/>
      <c r="O2494" s="288"/>
      <c r="P2494" s="288"/>
      <c r="Q2494" s="289"/>
      <c r="R2494" s="274"/>
      <c r="S2494" s="275" t="e">
        <f>IF(OR(C2494="",C2494=T$4),NA(),MATCH($B2494&amp;$C2494,'Smelter Reference List'!$J:$J,0))</f>
        <v>#N/A</v>
      </c>
      <c r="T2494" s="276"/>
      <c r="U2494" s="276"/>
      <c r="V2494" s="276"/>
      <c r="W2494" s="276"/>
    </row>
    <row r="2495" spans="1:23" s="267" customFormat="1" ht="20.25">
      <c r="A2495" s="265"/>
      <c r="B2495" s="273"/>
      <c r="C2495" s="273"/>
      <c r="D2495" s="166" t="str">
        <f ca="1">IF(ISERROR($S2495),"",OFFSET('Smelter Reference List'!$C$4,$S2495-4,0)&amp;"")</f>
        <v/>
      </c>
      <c r="E2495" s="166" t="str">
        <f ca="1">IF(ISERROR($S2495),"",OFFSET('Smelter Reference List'!$D$4,$S2495-4,0)&amp;"")</f>
        <v/>
      </c>
      <c r="F2495" s="166" t="str">
        <f ca="1">IF(ISERROR($S2495),"",OFFSET('Smelter Reference List'!$E$4,$S2495-4,0))</f>
        <v/>
      </c>
      <c r="G2495" s="166" t="str">
        <f ca="1">IF(C2495=$U$4,"Enter smelter details", IF(ISERROR($S2495),"",OFFSET('Smelter Reference List'!$F$4,$S2495-4,0)))</f>
        <v/>
      </c>
      <c r="H2495" s="290" t="str">
        <f ca="1">IF(ISERROR($S2495),"",OFFSET('Smelter Reference List'!$G$4,$S2495-4,0))</f>
        <v/>
      </c>
      <c r="I2495" s="291" t="str">
        <f ca="1">IF(ISERROR($S2495),"",OFFSET('Smelter Reference List'!$H$4,$S2495-4,0))</f>
        <v/>
      </c>
      <c r="J2495" s="291" t="str">
        <f ca="1">IF(ISERROR($S2495),"",OFFSET('Smelter Reference List'!$I$4,$S2495-4,0))</f>
        <v/>
      </c>
      <c r="K2495" s="288"/>
      <c r="L2495" s="288"/>
      <c r="M2495" s="288"/>
      <c r="N2495" s="288"/>
      <c r="O2495" s="288"/>
      <c r="P2495" s="288"/>
      <c r="Q2495" s="289"/>
      <c r="R2495" s="274"/>
      <c r="S2495" s="275" t="e">
        <f>IF(OR(C2495="",C2495=T$4),NA(),MATCH($B2495&amp;$C2495,'Smelter Reference List'!$J:$J,0))</f>
        <v>#N/A</v>
      </c>
      <c r="T2495" s="276"/>
      <c r="U2495" s="276"/>
      <c r="V2495" s="276"/>
      <c r="W2495" s="276"/>
    </row>
    <row r="2496" spans="1:23" s="267" customFormat="1" ht="20.25">
      <c r="A2496" s="265"/>
      <c r="B2496" s="273"/>
      <c r="C2496" s="273"/>
      <c r="D2496" s="166" t="str">
        <f ca="1">IF(ISERROR($S2496),"",OFFSET('Smelter Reference List'!$C$4,$S2496-4,0)&amp;"")</f>
        <v/>
      </c>
      <c r="E2496" s="166" t="str">
        <f ca="1">IF(ISERROR($S2496),"",OFFSET('Smelter Reference List'!$D$4,$S2496-4,0)&amp;"")</f>
        <v/>
      </c>
      <c r="F2496" s="166" t="str">
        <f ca="1">IF(ISERROR($S2496),"",OFFSET('Smelter Reference List'!$E$4,$S2496-4,0))</f>
        <v/>
      </c>
      <c r="G2496" s="166" t="str">
        <f ca="1">IF(C2496=$U$4,"Enter smelter details", IF(ISERROR($S2496),"",OFFSET('Smelter Reference List'!$F$4,$S2496-4,0)))</f>
        <v/>
      </c>
      <c r="H2496" s="290" t="str">
        <f ca="1">IF(ISERROR($S2496),"",OFFSET('Smelter Reference List'!$G$4,$S2496-4,0))</f>
        <v/>
      </c>
      <c r="I2496" s="291" t="str">
        <f ca="1">IF(ISERROR($S2496),"",OFFSET('Smelter Reference List'!$H$4,$S2496-4,0))</f>
        <v/>
      </c>
      <c r="J2496" s="291" t="str">
        <f ca="1">IF(ISERROR($S2496),"",OFFSET('Smelter Reference List'!$I$4,$S2496-4,0))</f>
        <v/>
      </c>
      <c r="K2496" s="288"/>
      <c r="L2496" s="288"/>
      <c r="M2496" s="288"/>
      <c r="N2496" s="288"/>
      <c r="O2496" s="288"/>
      <c r="P2496" s="288"/>
      <c r="Q2496" s="289"/>
      <c r="R2496" s="274"/>
      <c r="S2496" s="275" t="e">
        <f>IF(OR(C2496="",C2496=T$4),NA(),MATCH($B2496&amp;$C2496,'Smelter Reference List'!$J:$J,0))</f>
        <v>#N/A</v>
      </c>
      <c r="T2496" s="276"/>
      <c r="U2496" s="276"/>
      <c r="V2496" s="276"/>
      <c r="W2496" s="276"/>
    </row>
    <row r="2497" spans="1:23" s="267" customFormat="1" ht="20.25">
      <c r="A2497" s="265"/>
      <c r="B2497" s="273"/>
      <c r="C2497" s="273"/>
      <c r="D2497" s="166" t="str">
        <f ca="1">IF(ISERROR($S2497),"",OFFSET('Smelter Reference List'!$C$4,$S2497-4,0)&amp;"")</f>
        <v/>
      </c>
      <c r="E2497" s="166" t="str">
        <f ca="1">IF(ISERROR($S2497),"",OFFSET('Smelter Reference List'!$D$4,$S2497-4,0)&amp;"")</f>
        <v/>
      </c>
      <c r="F2497" s="166" t="str">
        <f ca="1">IF(ISERROR($S2497),"",OFFSET('Smelter Reference List'!$E$4,$S2497-4,0))</f>
        <v/>
      </c>
      <c r="G2497" s="166" t="str">
        <f ca="1">IF(C2497=$U$4,"Enter smelter details", IF(ISERROR($S2497),"",OFFSET('Smelter Reference List'!$F$4,$S2497-4,0)))</f>
        <v/>
      </c>
      <c r="H2497" s="290" t="str">
        <f ca="1">IF(ISERROR($S2497),"",OFFSET('Smelter Reference List'!$G$4,$S2497-4,0))</f>
        <v/>
      </c>
      <c r="I2497" s="291" t="str">
        <f ca="1">IF(ISERROR($S2497),"",OFFSET('Smelter Reference List'!$H$4,$S2497-4,0))</f>
        <v/>
      </c>
      <c r="J2497" s="291" t="str">
        <f ca="1">IF(ISERROR($S2497),"",OFFSET('Smelter Reference List'!$I$4,$S2497-4,0))</f>
        <v/>
      </c>
      <c r="K2497" s="288"/>
      <c r="L2497" s="288"/>
      <c r="M2497" s="288"/>
      <c r="N2497" s="288"/>
      <c r="O2497" s="288"/>
      <c r="P2497" s="288"/>
      <c r="Q2497" s="289"/>
      <c r="R2497" s="274"/>
      <c r="S2497" s="275" t="e">
        <f>IF(OR(C2497="",C2497=T$4),NA(),MATCH($B2497&amp;$C2497,'Smelter Reference List'!$J:$J,0))</f>
        <v>#N/A</v>
      </c>
      <c r="T2497" s="276"/>
      <c r="U2497" s="276"/>
      <c r="V2497" s="276"/>
      <c r="W2497" s="276"/>
    </row>
    <row r="2498" spans="1:23" s="267" customFormat="1" ht="20.25">
      <c r="A2498" s="265"/>
      <c r="B2498" s="273"/>
      <c r="C2498" s="273"/>
      <c r="D2498" s="166" t="str">
        <f ca="1">IF(ISERROR($S2498),"",OFFSET('Smelter Reference List'!$C$4,$S2498-4,0)&amp;"")</f>
        <v/>
      </c>
      <c r="E2498" s="166" t="str">
        <f ca="1">IF(ISERROR($S2498),"",OFFSET('Smelter Reference List'!$D$4,$S2498-4,0)&amp;"")</f>
        <v/>
      </c>
      <c r="F2498" s="166" t="str">
        <f ca="1">IF(ISERROR($S2498),"",OFFSET('Smelter Reference List'!$E$4,$S2498-4,0))</f>
        <v/>
      </c>
      <c r="G2498" s="166" t="str">
        <f ca="1">IF(C2498=$U$4,"Enter smelter details", IF(ISERROR($S2498),"",OFFSET('Smelter Reference List'!$F$4,$S2498-4,0)))</f>
        <v/>
      </c>
      <c r="H2498" s="290" t="str">
        <f ca="1">IF(ISERROR($S2498),"",OFFSET('Smelter Reference List'!$G$4,$S2498-4,0))</f>
        <v/>
      </c>
      <c r="I2498" s="291" t="str">
        <f ca="1">IF(ISERROR($S2498),"",OFFSET('Smelter Reference List'!$H$4,$S2498-4,0))</f>
        <v/>
      </c>
      <c r="J2498" s="291" t="str">
        <f ca="1">IF(ISERROR($S2498),"",OFFSET('Smelter Reference List'!$I$4,$S2498-4,0))</f>
        <v/>
      </c>
      <c r="K2498" s="288"/>
      <c r="L2498" s="288"/>
      <c r="M2498" s="288"/>
      <c r="N2498" s="288"/>
      <c r="O2498" s="288"/>
      <c r="P2498" s="288"/>
      <c r="Q2498" s="289"/>
      <c r="R2498" s="274"/>
      <c r="S2498" s="275" t="e">
        <f>IF(OR(C2498="",C2498=T$4),NA(),MATCH($B2498&amp;$C2498,'Smelter Reference List'!$J:$J,0))</f>
        <v>#N/A</v>
      </c>
      <c r="T2498" s="276"/>
      <c r="U2498" s="276"/>
      <c r="V2498" s="276"/>
      <c r="W2498" s="276"/>
    </row>
    <row r="2499" spans="1:23" s="267" customFormat="1" ht="20.25">
      <c r="A2499" s="265"/>
      <c r="B2499" s="273"/>
      <c r="C2499" s="273"/>
      <c r="D2499" s="166" t="str">
        <f ca="1">IF(ISERROR($S2499),"",OFFSET('Smelter Reference List'!$C$4,$S2499-4,0)&amp;"")</f>
        <v/>
      </c>
      <c r="E2499" s="166" t="str">
        <f ca="1">IF(ISERROR($S2499),"",OFFSET('Smelter Reference List'!$D$4,$S2499-4,0)&amp;"")</f>
        <v/>
      </c>
      <c r="F2499" s="166" t="str">
        <f ca="1">IF(ISERROR($S2499),"",OFFSET('Smelter Reference List'!$E$4,$S2499-4,0))</f>
        <v/>
      </c>
      <c r="G2499" s="166" t="str">
        <f ca="1">IF(C2499=$U$4,"Enter smelter details", IF(ISERROR($S2499),"",OFFSET('Smelter Reference List'!$F$4,$S2499-4,0)))</f>
        <v/>
      </c>
      <c r="H2499" s="290" t="str">
        <f ca="1">IF(ISERROR($S2499),"",OFFSET('Smelter Reference List'!$G$4,$S2499-4,0))</f>
        <v/>
      </c>
      <c r="I2499" s="291" t="str">
        <f ca="1">IF(ISERROR($S2499),"",OFFSET('Smelter Reference List'!$H$4,$S2499-4,0))</f>
        <v/>
      </c>
      <c r="J2499" s="291" t="str">
        <f ca="1">IF(ISERROR($S2499),"",OFFSET('Smelter Reference List'!$I$4,$S2499-4,0))</f>
        <v/>
      </c>
      <c r="K2499" s="288"/>
      <c r="L2499" s="288"/>
      <c r="M2499" s="288"/>
      <c r="N2499" s="288"/>
      <c r="O2499" s="288"/>
      <c r="P2499" s="288"/>
      <c r="Q2499" s="289"/>
      <c r="R2499" s="274"/>
      <c r="S2499" s="275" t="e">
        <f>IF(OR(C2499="",C2499=T$4),NA(),MATCH($B2499&amp;$C2499,'Smelter Reference List'!$J:$J,0))</f>
        <v>#N/A</v>
      </c>
      <c r="T2499" s="276"/>
      <c r="U2499" s="276"/>
      <c r="V2499" s="276"/>
      <c r="W2499" s="276"/>
    </row>
    <row r="2500" spans="1:23" s="267" customFormat="1" ht="20.25">
      <c r="A2500" s="265"/>
      <c r="B2500" s="273"/>
      <c r="C2500" s="273"/>
      <c r="D2500" s="166" t="str">
        <f ca="1">IF(ISERROR($S2500),"",OFFSET('Smelter Reference List'!$C$4,$S2500-4,0)&amp;"")</f>
        <v/>
      </c>
      <c r="E2500" s="166" t="str">
        <f ca="1">IF(ISERROR($S2500),"",OFFSET('Smelter Reference List'!$D$4,$S2500-4,0)&amp;"")</f>
        <v/>
      </c>
      <c r="F2500" s="166" t="str">
        <f ca="1">IF(ISERROR($S2500),"",OFFSET('Smelter Reference List'!$E$4,$S2500-4,0))</f>
        <v/>
      </c>
      <c r="G2500" s="166" t="str">
        <f ca="1">IF(C2500=$U$4,"Enter smelter details", IF(ISERROR($S2500),"",OFFSET('Smelter Reference List'!$F$4,$S2500-4,0)))</f>
        <v/>
      </c>
      <c r="H2500" s="290" t="str">
        <f ca="1">IF(ISERROR($S2500),"",OFFSET('Smelter Reference List'!$G$4,$S2500-4,0))</f>
        <v/>
      </c>
      <c r="I2500" s="291" t="str">
        <f ca="1">IF(ISERROR($S2500),"",OFFSET('Smelter Reference List'!$H$4,$S2500-4,0))</f>
        <v/>
      </c>
      <c r="J2500" s="291" t="str">
        <f ca="1">IF(ISERROR($S2500),"",OFFSET('Smelter Reference List'!$I$4,$S2500-4,0))</f>
        <v/>
      </c>
      <c r="K2500" s="288"/>
      <c r="L2500" s="288"/>
      <c r="M2500" s="288"/>
      <c r="N2500" s="288"/>
      <c r="O2500" s="288"/>
      <c r="P2500" s="288"/>
      <c r="Q2500" s="289"/>
      <c r="R2500" s="274"/>
      <c r="S2500" s="275" t="e">
        <f>IF(OR(C2500="",C2500=T$4),NA(),MATCH($B2500&amp;$C2500,'Smelter Reference List'!$J:$J,0))</f>
        <v>#N/A</v>
      </c>
      <c r="T2500" s="276"/>
      <c r="U2500" s="276"/>
      <c r="V2500" s="276"/>
      <c r="W2500" s="276"/>
    </row>
    <row r="2501" spans="1:23" s="267" customFormat="1" ht="20.25">
      <c r="A2501" s="265"/>
      <c r="B2501" s="273"/>
      <c r="C2501" s="273"/>
      <c r="D2501" s="166" t="str">
        <f ca="1">IF(ISERROR($S2501),"",OFFSET('Smelter Reference List'!$C$4,$S2501-4,0)&amp;"")</f>
        <v/>
      </c>
      <c r="E2501" s="166" t="str">
        <f ca="1">IF(ISERROR($S2501),"",OFFSET('Smelter Reference List'!$D$4,$S2501-4,0)&amp;"")</f>
        <v/>
      </c>
      <c r="F2501" s="166" t="str">
        <f ca="1">IF(ISERROR($S2501),"",OFFSET('Smelter Reference List'!$E$4,$S2501-4,0))</f>
        <v/>
      </c>
      <c r="G2501" s="166" t="str">
        <f ca="1">IF(C2501=$U$4,"Enter smelter details", IF(ISERROR($S2501),"",OFFSET('Smelter Reference List'!$F$4,$S2501-4,0)))</f>
        <v/>
      </c>
      <c r="H2501" s="290" t="str">
        <f ca="1">IF(ISERROR($S2501),"",OFFSET('Smelter Reference List'!$G$4,$S2501-4,0))</f>
        <v/>
      </c>
      <c r="I2501" s="291" t="str">
        <f ca="1">IF(ISERROR($S2501),"",OFFSET('Smelter Reference List'!$H$4,$S2501-4,0))</f>
        <v/>
      </c>
      <c r="J2501" s="291" t="str">
        <f ca="1">IF(ISERROR($S2501),"",OFFSET('Smelter Reference List'!$I$4,$S2501-4,0))</f>
        <v/>
      </c>
      <c r="K2501" s="288"/>
      <c r="L2501" s="288"/>
      <c r="M2501" s="288"/>
      <c r="N2501" s="288"/>
      <c r="O2501" s="288"/>
      <c r="P2501" s="288"/>
      <c r="Q2501" s="289"/>
      <c r="R2501" s="274"/>
      <c r="S2501" s="275" t="e">
        <f>IF(OR(C2501="",C2501=T$4),NA(),MATCH($B2501&amp;$C2501,'Smelter Reference List'!$J:$J,0))</f>
        <v>#N/A</v>
      </c>
      <c r="T2501" s="276"/>
      <c r="U2501" s="276"/>
      <c r="V2501" s="276"/>
      <c r="W2501" s="276"/>
    </row>
    <row r="2502" spans="1:23" s="267" customFormat="1" ht="20.25">
      <c r="A2502" s="265"/>
      <c r="B2502" s="273"/>
      <c r="C2502" s="273"/>
      <c r="D2502" s="166" t="str">
        <f ca="1">IF(ISERROR($S2502),"",OFFSET('Smelter Reference List'!$C$4,$S2502-4,0)&amp;"")</f>
        <v/>
      </c>
      <c r="E2502" s="166" t="str">
        <f ca="1">IF(ISERROR($S2502),"",OFFSET('Smelter Reference List'!$D$4,$S2502-4,0)&amp;"")</f>
        <v/>
      </c>
      <c r="F2502" s="166" t="str">
        <f ca="1">IF(ISERROR($S2502),"",OFFSET('Smelter Reference List'!$E$4,$S2502-4,0))</f>
        <v/>
      </c>
      <c r="G2502" s="166" t="str">
        <f ca="1">IF(C2502=$U$4,"Enter smelter details", IF(ISERROR($S2502),"",OFFSET('Smelter Reference List'!$F$4,$S2502-4,0)))</f>
        <v/>
      </c>
      <c r="H2502" s="290" t="str">
        <f ca="1">IF(ISERROR($S2502),"",OFFSET('Smelter Reference List'!$G$4,$S2502-4,0))</f>
        <v/>
      </c>
      <c r="I2502" s="291" t="str">
        <f ca="1">IF(ISERROR($S2502),"",OFFSET('Smelter Reference List'!$H$4,$S2502-4,0))</f>
        <v/>
      </c>
      <c r="J2502" s="291" t="str">
        <f ca="1">IF(ISERROR($S2502),"",OFFSET('Smelter Reference List'!$I$4,$S2502-4,0))</f>
        <v/>
      </c>
      <c r="K2502" s="288"/>
      <c r="L2502" s="288"/>
      <c r="M2502" s="288"/>
      <c r="N2502" s="288"/>
      <c r="O2502" s="288"/>
      <c r="P2502" s="288"/>
      <c r="Q2502" s="289"/>
      <c r="R2502" s="274"/>
      <c r="S2502" s="275" t="e">
        <f>IF(OR(C2502="",C2502=T$4),NA(),MATCH($B2502&amp;$C2502,'Smelter Reference List'!$J:$J,0))</f>
        <v>#N/A</v>
      </c>
      <c r="T2502" s="276"/>
      <c r="U2502" s="276"/>
      <c r="V2502" s="276"/>
      <c r="W2502" s="276"/>
    </row>
    <row r="2503" spans="1:23" s="267" customFormat="1" ht="20.25">
      <c r="A2503" s="265"/>
      <c r="B2503" s="273"/>
      <c r="C2503" s="273"/>
      <c r="D2503" s="166" t="str">
        <f ca="1">IF(ISERROR($S2503),"",OFFSET('Smelter Reference List'!$C$4,$S2503-4,0)&amp;"")</f>
        <v/>
      </c>
      <c r="E2503" s="166" t="str">
        <f ca="1">IF(ISERROR($S2503),"",OFFSET('Smelter Reference List'!$D$4,$S2503-4,0)&amp;"")</f>
        <v/>
      </c>
      <c r="F2503" s="166" t="str">
        <f ca="1">IF(ISERROR($S2503),"",OFFSET('Smelter Reference List'!$E$4,$S2503-4,0))</f>
        <v/>
      </c>
      <c r="G2503" s="166" t="str">
        <f ca="1">IF(C2503=$U$4,"Enter smelter details", IF(ISERROR($S2503),"",OFFSET('Smelter Reference List'!$F$4,$S2503-4,0)))</f>
        <v/>
      </c>
      <c r="H2503" s="290" t="str">
        <f ca="1">IF(ISERROR($S2503),"",OFFSET('Smelter Reference List'!$G$4,$S2503-4,0))</f>
        <v/>
      </c>
      <c r="I2503" s="291" t="str">
        <f ca="1">IF(ISERROR($S2503),"",OFFSET('Smelter Reference List'!$H$4,$S2503-4,0))</f>
        <v/>
      </c>
      <c r="J2503" s="291" t="str">
        <f ca="1">IF(ISERROR($S2503),"",OFFSET('Smelter Reference List'!$I$4,$S2503-4,0))</f>
        <v/>
      </c>
      <c r="K2503" s="288"/>
      <c r="L2503" s="288"/>
      <c r="M2503" s="288"/>
      <c r="N2503" s="288"/>
      <c r="O2503" s="288"/>
      <c r="P2503" s="288"/>
      <c r="Q2503" s="289"/>
      <c r="R2503" s="274"/>
      <c r="S2503" s="275" t="e">
        <f>IF(OR(C2503="",C2503=T$4),NA(),MATCH($B2503&amp;$C2503,'Smelter Reference List'!$J:$J,0))</f>
        <v>#N/A</v>
      </c>
      <c r="T2503" s="276"/>
      <c r="U2503" s="276"/>
      <c r="V2503" s="276"/>
      <c r="W2503" s="276"/>
    </row>
    <row r="2504" spans="1:23" s="267" customFormat="1" ht="20.25">
      <c r="A2504" s="266"/>
      <c r="B2504" s="273"/>
      <c r="C2504" s="273"/>
      <c r="D2504" s="166" t="str">
        <f ca="1">IF(ISERROR($S2504),"",OFFSET('Smelter Reference List'!$C$4,$S2504-4,0)&amp;"")</f>
        <v/>
      </c>
      <c r="E2504" s="166" t="str">
        <f ca="1">IF(ISERROR($S2504),"",OFFSET('Smelter Reference List'!$D$4,$S2504-4,0)&amp;"")</f>
        <v/>
      </c>
      <c r="F2504" s="166" t="str">
        <f ca="1">IF(ISERROR($S2504),"",OFFSET('Smelter Reference List'!$E$4,$S2504-4,0))</f>
        <v/>
      </c>
      <c r="G2504" s="166" t="str">
        <f ca="1">IF(C2504=$U$4,"Enter smelter details", IF(ISERROR($S2504),"",OFFSET('Smelter Reference List'!$F$4,$S2504-4,0)))</f>
        <v/>
      </c>
      <c r="H2504" s="290" t="str">
        <f ca="1">IF(ISERROR($S2504),"",OFFSET('Smelter Reference List'!$G$4,$S2504-4,0))</f>
        <v/>
      </c>
      <c r="I2504" s="291" t="str">
        <f ca="1">IF(ISERROR($S2504),"",OFFSET('Smelter Reference List'!$H$4,$S2504-4,0))</f>
        <v/>
      </c>
      <c r="J2504" s="291" t="str">
        <f ca="1">IF(ISERROR($S2504),"",OFFSET('Smelter Reference List'!$I$4,$S2504-4,0))</f>
        <v/>
      </c>
      <c r="K2504" s="288"/>
      <c r="L2504" s="288"/>
      <c r="M2504" s="288"/>
      <c r="N2504" s="288"/>
      <c r="O2504" s="288"/>
      <c r="P2504" s="288"/>
      <c r="Q2504" s="289"/>
      <c r="R2504" s="274"/>
      <c r="S2504" s="275" t="e">
        <f>IF(OR(C2504="",C2504=T$4),NA(),MATCH($B2504&amp;$C2504,'Smelter Reference List'!$J:$J,0))</f>
        <v>#N/A</v>
      </c>
      <c r="T2504" s="276"/>
      <c r="U2504" s="276"/>
      <c r="V2504" s="276"/>
      <c r="W2504" s="276"/>
    </row>
    <row r="2505" spans="1:23" ht="13.5" thickBot="1">
      <c r="A2505" s="287"/>
      <c r="B2505" s="239"/>
      <c r="C2505" s="239"/>
      <c r="D2505" s="239"/>
      <c r="E2505" s="239"/>
      <c r="F2505" s="239"/>
      <c r="G2505" s="239"/>
      <c r="H2505" s="239"/>
      <c r="I2505" s="239"/>
      <c r="J2505" s="239"/>
      <c r="K2505" s="239"/>
      <c r="L2505" s="239"/>
      <c r="M2505" s="239"/>
      <c r="N2505" s="239"/>
      <c r="O2505" s="239"/>
      <c r="P2505" s="239"/>
      <c r="Q2505" s="240"/>
      <c r="R2505" s="237"/>
      <c r="S2505" s="237"/>
    </row>
    <row r="2506" spans="1:23" ht="13.5" thickTop="1">
      <c r="R2506" s="238"/>
      <c r="S2506" s="238"/>
      <c r="T2506" s="238"/>
      <c r="U2506" s="238"/>
      <c r="V2506" s="238"/>
      <c r="W2506" s="238"/>
    </row>
    <row r="2507" spans="1:23">
      <c r="R2507" s="238"/>
      <c r="S2507" s="238"/>
      <c r="T2507" s="238"/>
      <c r="U2507" s="238"/>
      <c r="V2507" s="238"/>
      <c r="W2507" s="238"/>
    </row>
    <row r="2508" spans="1:23">
      <c r="R2508" s="238"/>
      <c r="S2508" s="238"/>
      <c r="T2508" s="238"/>
      <c r="U2508" s="238"/>
      <c r="V2508" s="238"/>
      <c r="W2508" s="238"/>
    </row>
  </sheetData>
  <sheetCalcPr fullCalcOnLoad="1"/>
  <sheetProtection password="E985" sheet="1" formatColumns="0" formatRows="0" deleteRows="0"/>
  <dataConsolidate/>
  <mergeCells count="2">
    <mergeCell ref="J2:O2"/>
    <mergeCell ref="B2:D3"/>
  </mergeCells>
  <phoneticPr fontId="31"/>
  <conditionalFormatting sqref="B5:B2504">
    <cfRule type="expression" dxfId="28" priority="1" stopIfTrue="1">
      <formula>IF(B5="",TRUE)</formula>
    </cfRule>
    <cfRule type="expression" dxfId="27" priority="12" stopIfTrue="1">
      <formula>IF(AND(COUNTIF(MetalSmelter,B5&amp;C5)=0,LEN(C5)&gt;0), TRUE, FALSE)</formula>
    </cfRule>
  </conditionalFormatting>
  <conditionalFormatting sqref="C5:C2504">
    <cfRule type="expression" dxfId="26" priority="13" stopIfTrue="1">
      <formula>IF(AND(B5&lt;&gt;"",C5=""),TRUE)</formula>
    </cfRule>
  </conditionalFormatting>
  <conditionalFormatting sqref="D5:D2504">
    <cfRule type="expression" dxfId="25" priority="20" stopIfTrue="1">
      <formula>IF(AND(D5="",$C5=$U$4),TRUE)</formula>
    </cfRule>
    <cfRule type="expression" dxfId="24" priority="21" stopIfTrue="1">
      <formula>IF(FIND("!",D5),TRUE)</formula>
    </cfRule>
  </conditionalFormatting>
  <conditionalFormatting sqref="G5:G2504">
    <cfRule type="expression" dxfId="23" priority="22" stopIfTrue="1">
      <formula>IF(FIND("Enter smelter details",G5),TRUE)</formula>
    </cfRule>
  </conditionalFormatting>
  <conditionalFormatting sqref="E5:E2504">
    <cfRule type="expression" dxfId="22" priority="8" stopIfTrue="1">
      <formula>IF(AND(E5="",$C5=$U$4),TRUE)</formula>
    </cfRule>
    <cfRule type="expression" dxfId="21"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tabSelected="1" zoomScale="70" zoomScaleNormal="60" workbookViewId="0">
      <pane xSplit="1" ySplit="3" topLeftCell="B4" activePane="bottomRight" state="frozen"/>
      <selection pane="topRight" activeCell="B1" sqref="B1"/>
      <selection pane="bottomLeft" activeCell="A4" sqref="A4"/>
      <selection pane="bottomRight" activeCell="O9" sqref="O9"/>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3" hidden="1" customWidth="1"/>
    <col min="10" max="11" width="9" style="22" hidden="1" customWidth="1"/>
    <col min="12" max="13" width="8.75" style="22" hidden="1" customWidth="1"/>
    <col min="14" max="16384" width="8.75" style="22"/>
  </cols>
  <sheetData>
    <row r="1" spans="1:10" ht="30">
      <c r="A1" s="401" t="str">
        <f ca="1">OFFSET(L!$C$1,MATCH("Checker"&amp;ADDRESS(ROW(),COLUMN(),4),L!$A:$A,0)-1,SL,,)</f>
        <v>To ensure all required fields have been populated before submitting to your customers review form for any line items highlighted in red</v>
      </c>
      <c r="B1" s="401"/>
      <c r="C1" s="401"/>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Textron Inc.  (Greenlee Tool)</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A. Company</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Description of Scope:</v>
      </c>
      <c r="B6" s="116" t="str">
        <f>Declaration!D10</f>
        <v xml:space="preserve">All Textron Business units </v>
      </c>
      <c r="C6" s="116" t="str">
        <f t="shared" ca="1" si="0"/>
        <v>Complete</v>
      </c>
      <c r="D6" s="126" t="str">
        <f>IF(H6=1,"Click here to provide a Description of Scope","")</f>
        <v/>
      </c>
      <c r="E6" s="98" t="s">
        <v>2670</v>
      </c>
      <c r="F6" s="125">
        <f>IF(OR(B5=Declaration!P9,B5=Declaration!Q9,B5=0),0,1)</f>
        <v>0</v>
      </c>
      <c r="G6" s="95">
        <f t="shared" si="1"/>
        <v>0</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Christine M Beard</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cbeard@bh.com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817-280-2435</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Christine M Beard</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cbeard@bh.com</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817-280-2435</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42384</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Yes</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Yes</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Yes</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Yes</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Yes</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Yes</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Yes</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Tantalum  (*)</v>
      </c>
      <c r="B25" s="116" t="str">
        <f>Declaration!D38</f>
        <v>Unknown</v>
      </c>
      <c r="C25" s="116" t="str">
        <f t="shared" ca="1" si="3"/>
        <v>Complete</v>
      </c>
      <c r="D25" s="128" t="str">
        <f>IF(H25=1,"Click here to answer question 3 for Tantalum","")</f>
        <v/>
      </c>
      <c r="E25" s="98" t="s">
        <v>1552</v>
      </c>
      <c r="F25" s="125">
        <f>IF(AND(B$15="No",B$20="No"),0,1)</f>
        <v>1</v>
      </c>
      <c r="G25" s="95">
        <f t="shared" ref="G25:G60" si="5">IF(B25=0,1,0)</f>
        <v>0</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Unknown</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Gold  (*)</v>
      </c>
      <c r="B27" s="116" t="str">
        <f>Declaration!D40</f>
        <v>Unknown</v>
      </c>
      <c r="C27" s="116" t="str">
        <f t="shared" ca="1" si="3"/>
        <v>Complete</v>
      </c>
      <c r="D27" s="128" t="str">
        <f>IF(H27=1,"Click here to answer question 3 for Gold","")</f>
        <v/>
      </c>
      <c r="E27" s="98" t="s">
        <v>1552</v>
      </c>
      <c r="F27" s="125">
        <f>IF(AND(B$17="No",B$22="No"),0,1)</f>
        <v>1</v>
      </c>
      <c r="G27" s="95">
        <f t="shared" si="5"/>
        <v>0</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7" t="str">
        <f ca="1">Declaration!B41</f>
        <v>Tungsten  (*)</v>
      </c>
      <c r="B28" s="116" t="str">
        <f>Declaration!D41</f>
        <v>Unknown</v>
      </c>
      <c r="C28" s="116" t="str">
        <f t="shared" ca="1" si="3"/>
        <v>Complete</v>
      </c>
      <c r="D28" s="128" t="str">
        <f>IF(H28=1,"Click here to answer question 3 for Tungsten","")</f>
        <v/>
      </c>
      <c r="E28" s="98" t="s">
        <v>1552</v>
      </c>
      <c r="F28" s="125">
        <f>IF(AND(B$18="No",B$23="No"),0,1)</f>
        <v>1</v>
      </c>
      <c r="G28" s="95">
        <f t="shared" si="5"/>
        <v>0</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Tantalum  (*)</v>
      </c>
      <c r="B30" s="116" t="str">
        <f>Declaration!D44</f>
        <v>No</v>
      </c>
      <c r="C30" s="116" t="str">
        <f ca="1">IF(H30=1,J30,I30)</f>
        <v>Complete</v>
      </c>
      <c r="D30" s="128" t="str">
        <f>IF(H30=1,"Click here to answer question 4 for Tantalum","")</f>
        <v/>
      </c>
      <c r="E30" s="98" t="s">
        <v>2670</v>
      </c>
      <c r="F30" s="125">
        <f>F25</f>
        <v>1</v>
      </c>
      <c r="G30" s="95">
        <f>IF(B30=0,1,0)</f>
        <v>0</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Gold  (*)</v>
      </c>
      <c r="B32" s="116" t="str">
        <f>Declaration!D46</f>
        <v>No</v>
      </c>
      <c r="C32" s="116" t="str">
        <f ca="1">IF(H32=1,J32,I32)</f>
        <v>Complete</v>
      </c>
      <c r="D32" s="128" t="str">
        <f>IF(H32=1,"Click here to answer question 4 for Gold","")</f>
        <v/>
      </c>
      <c r="E32" s="98" t="s">
        <v>2670</v>
      </c>
      <c r="F32" s="125">
        <f>F27</f>
        <v>1</v>
      </c>
      <c r="G32" s="95">
        <f>IF(B32=0,1,0)</f>
        <v>0</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39">
      <c r="A33" s="117" t="str">
        <f ca="1">Declaration!B47</f>
        <v>Tungsten  (*)</v>
      </c>
      <c r="B33" s="116" t="str">
        <f>Declaration!D47</f>
        <v>No</v>
      </c>
      <c r="C33" s="116" t="str">
        <f ca="1">IF(H33=1,J33,I33)</f>
        <v>Complete</v>
      </c>
      <c r="D33" s="128" t="str">
        <f>IF(H33=1,"Click here to answer question 4 for Tungsten","")</f>
        <v/>
      </c>
      <c r="E33" s="98" t="s">
        <v>2670</v>
      </c>
      <c r="F33" s="125">
        <f>F28</f>
        <v>1</v>
      </c>
      <c r="G33" s="95">
        <f>IF(B33=0,1,0)</f>
        <v>0</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Tantalum  (*)</v>
      </c>
      <c r="B35" s="116" t="str">
        <f>Declaration!D50</f>
        <v>No, but greater than 25%</v>
      </c>
      <c r="C35" s="116" t="str">
        <f t="shared" ca="1" si="3"/>
        <v>Complete</v>
      </c>
      <c r="D35" s="126" t="str">
        <f>IF(H35=1,"Click here to answer question 5 for Tantalum","")</f>
        <v/>
      </c>
      <c r="E35" s="98" t="s">
        <v>1551</v>
      </c>
      <c r="F35" s="125">
        <f>F25</f>
        <v>1</v>
      </c>
      <c r="G35" s="95">
        <f t="shared" si="5"/>
        <v>0</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No, but greater than 25%</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Gold  (*)</v>
      </c>
      <c r="B37" s="116" t="str">
        <f>Declaration!D52</f>
        <v>No, but greater than 25%</v>
      </c>
      <c r="C37" s="116" t="str">
        <f t="shared" ca="1" si="3"/>
        <v>Complete</v>
      </c>
      <c r="D37" s="126" t="str">
        <f>IF(H37=1,"Click here to answer question 5 for Gold","")</f>
        <v/>
      </c>
      <c r="E37" s="98" t="s">
        <v>1551</v>
      </c>
      <c r="F37" s="125">
        <f>F27</f>
        <v>1</v>
      </c>
      <c r="G37" s="95">
        <f t="shared" si="5"/>
        <v>0</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Tungsten  (*)</v>
      </c>
      <c r="B38" s="116" t="str">
        <f>Declaration!D53</f>
        <v>No, but greater than 25%</v>
      </c>
      <c r="C38" s="116" t="str">
        <f t="shared" ca="1" si="3"/>
        <v>Complete</v>
      </c>
      <c r="D38" s="126" t="str">
        <f>IF(H38=1,"Click here to answer question 5 for Tungsten","")</f>
        <v/>
      </c>
      <c r="E38" s="98" t="s">
        <v>1551</v>
      </c>
      <c r="F38" s="125">
        <f>F28</f>
        <v>1</v>
      </c>
      <c r="G38" s="95">
        <f t="shared" si="5"/>
        <v>0</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Tantalum  (*)</v>
      </c>
      <c r="B40" s="116" t="str">
        <f>Declaration!D56</f>
        <v>No</v>
      </c>
      <c r="C40" s="116" t="str">
        <f t="shared" ca="1" si="3"/>
        <v>Complete</v>
      </c>
      <c r="D40" s="128" t="str">
        <f>IF(H40=1,"Click here to answer question 6 for Tantalum","")</f>
        <v/>
      </c>
      <c r="E40" s="98" t="s">
        <v>2666</v>
      </c>
      <c r="F40" s="125">
        <f>F25</f>
        <v>1</v>
      </c>
      <c r="G40" s="95">
        <f t="shared" si="5"/>
        <v>0</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No</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Gold  (*)</v>
      </c>
      <c r="B42" s="116" t="str">
        <f>Declaration!D58</f>
        <v>No</v>
      </c>
      <c r="C42" s="116" t="str">
        <f t="shared" ca="1" si="3"/>
        <v>Complete</v>
      </c>
      <c r="D42" s="128" t="str">
        <f>IF(H42=1,"Click here to answer question 6 for Gold","")</f>
        <v/>
      </c>
      <c r="E42" s="98" t="s">
        <v>2666</v>
      </c>
      <c r="F42" s="125">
        <f>F27</f>
        <v>1</v>
      </c>
      <c r="G42" s="95">
        <f t="shared" si="5"/>
        <v>0</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Tungsten  (*)</v>
      </c>
      <c r="B43" s="116" t="str">
        <f>Declaration!D59</f>
        <v>No</v>
      </c>
      <c r="C43" s="116" t="str">
        <f t="shared" ca="1" si="3"/>
        <v>Complete</v>
      </c>
      <c r="D43" s="128" t="str">
        <f>IF(H43=1,"Click here to answer question 6 for Tungsten","")</f>
        <v/>
      </c>
      <c r="E43" s="98" t="s">
        <v>2666</v>
      </c>
      <c r="F43" s="125">
        <f>F28</f>
        <v>1</v>
      </c>
      <c r="G43" s="95">
        <f t="shared" si="5"/>
        <v>0</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Tantalum  (*)</v>
      </c>
      <c r="B45" s="116" t="str">
        <f>Declaration!D62</f>
        <v>Yes</v>
      </c>
      <c r="C45" s="116" t="str">
        <f t="shared" ca="1" si="3"/>
        <v>Complete</v>
      </c>
      <c r="D45" s="129" t="str">
        <f>IF(H45=1,"Click here to answer question 7 for Tantalum","")</f>
        <v/>
      </c>
      <c r="E45" s="98" t="s">
        <v>1552</v>
      </c>
      <c r="F45" s="125">
        <f>F25</f>
        <v>1</v>
      </c>
      <c r="G45" s="95">
        <f t="shared" si="5"/>
        <v>0</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Gold  (*)</v>
      </c>
      <c r="B47" s="116" t="str">
        <f>Declaration!D64</f>
        <v>Yes</v>
      </c>
      <c r="C47" s="116" t="str">
        <f t="shared" ca="1" si="3"/>
        <v>Complete</v>
      </c>
      <c r="D47" s="129" t="str">
        <f>IF(H47=1,"Click here to answer question 7 for Gold","")</f>
        <v/>
      </c>
      <c r="E47" s="98" t="s">
        <v>1552</v>
      </c>
      <c r="F47" s="125">
        <f>F27</f>
        <v>1</v>
      </c>
      <c r="G47" s="95">
        <f t="shared" si="5"/>
        <v>0</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Tungsten  (*)</v>
      </c>
      <c r="B48" s="116" t="str">
        <f>Declaration!D65</f>
        <v>Yes</v>
      </c>
      <c r="C48" s="116" t="str">
        <f t="shared" ca="1" si="3"/>
        <v>Complete</v>
      </c>
      <c r="D48" s="129" t="str">
        <f>IF(H48=1,"Click here to answer question 7 for Tungsten","")</f>
        <v/>
      </c>
      <c r="E48" s="98" t="s">
        <v>1552</v>
      </c>
      <c r="F48" s="125">
        <f>F28</f>
        <v>1</v>
      </c>
      <c r="G48" s="95">
        <f t="shared" si="5"/>
        <v>0</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Yes</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8.1" customHeight="1">
      <c r="A52" s="199" t="s">
        <v>6</v>
      </c>
      <c r="B52" s="116" t="str">
        <f>Declaration!G71</f>
        <v>http://s1.q4cdn.com/798535726/files/doc_downloads/Conflict_Minerals_Statement.pdf</v>
      </c>
      <c r="C52" s="116" t="str">
        <f ca="1">IF(H52=1,J52,I52)</f>
        <v>Complete</v>
      </c>
      <c r="D52" s="126" t="str">
        <f>IF(H52=1,"Click here to specify URL for question (B)","")</f>
        <v/>
      </c>
      <c r="E52" s="98"/>
      <c r="F52" s="125">
        <f>IF(AND(F51=1,B51="Yes"),1,0)</f>
        <v>1</v>
      </c>
      <c r="G52" s="95">
        <f>IF(LEN(B52)&gt;1,0,1)</f>
        <v>0</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8.1"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8.1" customHeight="1">
      <c r="A54" s="116" t="str">
        <f ca="1">Declaration!B75</f>
        <v>D. Do you require your direct suppliers to source the 3TG from smelters whose due diligence practices have been validated by an independent third party audit program? (*)</v>
      </c>
      <c r="B54" s="116" t="str">
        <f>Declaration!D75</f>
        <v>Yes</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Yes</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Yes</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No products or item numbers listed</v>
      </c>
      <c r="C61" s="116" t="str">
        <f t="shared" ca="1" si="3"/>
        <v>Complete</v>
      </c>
      <c r="D61" s="126" t="str">
        <f>IF(H61=1,"Click here to enter detail on Product List tab","")</f>
        <v/>
      </c>
      <c r="E61" s="98" t="s">
        <v>2670</v>
      </c>
      <c r="F61" s="125">
        <f>IF(B5=Declaration!Q9,1,0)</f>
        <v>0</v>
      </c>
      <c r="G61" s="95">
        <f>IF('Product List'!B6="",1,0)</f>
        <v>1</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 ca="1">IF(AND(Declaration!D26&lt;&gt;"Yes",Declaration!D26&lt;&gt;"No",Declaration!D32&lt;&gt;"Yes",Declaration!D32&lt;&gt;"Yes"),L62,IF(K62=0,"Not Required",IF(AND(OR(B15="Yes",B20="Yes"),(COUNTIF(SmelterIdetifiedForMetal,"Tantalum")&lt;1)),J62,I62)))</f>
        <v>Complete</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1</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List'!C6:C15,"")&lt;10,0,1)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 ca="1">IF(AND(Declaration!D28&lt;&gt;"Yes",Declaration!D28&lt;&gt;"No",Declaration!D34&lt;&gt;"Yes",Declaration!D34&lt;&gt;"Yes"),L64,IF(K64=0,"Not Required",IF(AND(OR(B17="Yes",B22="Yes"),(COUNTIF(SmelterIdetifiedForMetal,"Gold")&lt;1)),J64,I64)))</f>
        <v>Complete</v>
      </c>
      <c r="D64" s="126" t="str">
        <f>IF(H64=0,"","Click here to provide smelter information")</f>
        <v/>
      </c>
      <c r="E64" s="98" t="s">
        <v>1552</v>
      </c>
      <c r="F64" s="125">
        <f>F$50</f>
        <v>1</v>
      </c>
      <c r="G64" s="95">
        <f>IF(COUNTIF('Smelter List'!C7:C16,"")&lt;10,0,1)</f>
        <v>0</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1</v>
      </c>
      <c r="L64" s="22" t="str">
        <f ca="1">OFFSET(L!$C$1,MATCH("Checker"&amp;ADDRESS(ROW(),COLUMN(),4),L!$A:$A,0)-1,SL,,)</f>
        <v>Please answer Questions 1 and 2 on Declaration tab</v>
      </c>
    </row>
    <row r="65" spans="1:12" ht="39">
      <c r="A65" s="253" t="s">
        <v>3821</v>
      </c>
      <c r="B65" s="116"/>
      <c r="C65" s="254" t="str">
        <f ca="1">IF(AND(Declaration!D29&lt;&gt;"Yes",Declaration!D29&lt;&gt;"No",Declaration!D35&lt;&gt;"Yes",Declaration!D35&lt;&gt;"Yes"),L65,IF(K65=0,"Not Required",IF(AND(OR(B18="Yes",B23="Yes"),(COUNTIF(SmelterIdetifiedForMetal,"Tungsten")&lt;1)),J65,I65)))</f>
        <v>Complete</v>
      </c>
      <c r="D65" s="126" t="str">
        <f>IF(H65=0,"","Click here to provide smelter information")</f>
        <v/>
      </c>
      <c r="E65" s="98" t="s">
        <v>1552</v>
      </c>
      <c r="F65" s="125">
        <f>F$50</f>
        <v>1</v>
      </c>
      <c r="G65" s="95">
        <f>IF(COUNTIF('Smelter List'!C8:C17,"")&lt;10,0,1)</f>
        <v>0</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1</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CalcPr fullCalcOnLoad="1"/>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D32" sqref="D32"/>
    </sheetView>
  </sheetViews>
  <sheetFormatPr defaultColWidth="8.75" defaultRowHeight="12.75"/>
  <cols>
    <col min="1" max="1" width="3.125" style="135" customWidth="1"/>
    <col min="2" max="2" width="39.875" style="136" customWidth="1"/>
    <col min="3" max="3" width="39.875" style="135" customWidth="1"/>
    <col min="4" max="4" width="58.75" style="135" customWidth="1"/>
    <col min="5" max="5" width="1.625" style="135" customWidth="1"/>
    <col min="6" max="35" width="9" customWidth="1"/>
    <col min="36" max="16384" width="8.75" style="26"/>
  </cols>
  <sheetData>
    <row r="1" spans="1:35" ht="35.1" customHeight="1" thickTop="1">
      <c r="A1" s="403" t="str">
        <f ca="1">OFFSET(L!$C$1,MATCH("Product List"&amp;ADDRESS(ROW(),COLUMN(),4),L!$A:$A,0)-1,SL,,)</f>
        <v>Completion required only if reporting level "Product (or List of Products)" selected on the 'Declaration' worksheet.</v>
      </c>
      <c r="B1" s="404"/>
      <c r="C1" s="404"/>
      <c r="D1" s="404"/>
      <c r="E1" s="164"/>
    </row>
    <row r="2" spans="1:35">
      <c r="A2" s="29"/>
      <c r="B2" s="170"/>
      <c r="C2" s="170"/>
      <c r="D2"/>
      <c r="E2" s="30"/>
    </row>
    <row r="3" spans="1:35">
      <c r="A3" s="29"/>
      <c r="B3" s="170"/>
      <c r="C3" s="170"/>
      <c r="D3" s="170"/>
      <c r="E3" s="30"/>
    </row>
    <row r="4" spans="1:35" ht="15.75" customHeight="1">
      <c r="A4" s="29"/>
      <c r="B4" s="402" t="s">
        <v>1881</v>
      </c>
      <c r="C4" s="402"/>
      <c r="D4" s="402"/>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7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7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7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7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35" customHeight="1" thickBot="1">
      <c r="A1001" s="184"/>
      <c r="B1001" s="405" t="str">
        <f ca="1">OFFSET(L!$C$1,MATCH("General"&amp;"Cpy",L!$A:$A,0)-1,SL,,)</f>
        <v>© 2015 Conflict-Free Sourcing Initiative. All rights reserved.</v>
      </c>
      <c r="C1001" s="405"/>
      <c r="D1001" s="405"/>
      <c r="E1001" s="31"/>
    </row>
    <row r="1002" spans="1:35" ht="13.5" thickTop="1">
      <c r="D1002" s="137"/>
    </row>
  </sheetData>
  <sheetCalcPr fullCalcOnLoad="1"/>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09" customWidth="1"/>
    <col min="2" max="2" width="14" style="209" customWidth="1"/>
    <col min="3" max="3" width="6.25" style="209" customWidth="1"/>
    <col min="4" max="4" width="50.875" style="209" customWidth="1"/>
    <col min="5" max="11" width="40" style="210" customWidth="1"/>
    <col min="12" max="12" width="40" style="211" customWidth="1"/>
    <col min="13" max="16384" width="8.7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114">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84.7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91.2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18.75">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80.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5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53">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57">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114">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70.7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71.25">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28.25">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85.25">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4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71">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4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42.25">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213.7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ht="28.5">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8.5">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93.2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56.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85.25">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28">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56.7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71">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58.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75">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28.25">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52">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71.25">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99.7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51">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40.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40.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42.7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ht="28.5">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69.75">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42.7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42.7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28.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28.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28.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7.2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ht="28.5">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57">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ht="28.5">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8.5">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57">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85.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99.7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71.25">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28.25">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71.25">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71.25">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28.5">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28.5">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28.5">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28.5">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7.2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ht="28.5">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99.7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42.7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56.75">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5" activePane="bottomLeft" state="frozen"/>
      <selection pane="bottomLeft" activeCell="M4" sqref="M4"/>
    </sheetView>
  </sheetViews>
  <sheetFormatPr defaultColWidth="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5" customWidth="1"/>
    <col min="7" max="7" width="15.375" style="51" customWidth="1"/>
    <col min="8" max="8" width="20.625" style="51" customWidth="1"/>
    <col min="9" max="9" width="20.875" style="51" customWidth="1"/>
    <col min="10" max="10" width="11.875" style="51" hidden="1" customWidth="1"/>
    <col min="11" max="11" width="24.25" style="51" hidden="1" customWidth="1"/>
    <col min="12" max="12" width="17.5" style="51" customWidth="1"/>
    <col min="13" max="13" width="16.25" style="51" customWidth="1"/>
    <col min="14" max="16384" width="8.75" style="51"/>
  </cols>
  <sheetData>
    <row r="1" spans="1:13" ht="134.25" customHeight="1">
      <c r="A1" s="406"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6"/>
      <c r="C1" s="406"/>
      <c r="D1" s="406"/>
      <c r="E1" s="406"/>
      <c r="F1" s="406"/>
      <c r="G1" s="406"/>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3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CalcPr fullCalcOnLoad="1"/>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Wade Hedrick</cp:lastModifiedBy>
  <cp:lastPrinted>2015-04-21T20:47:43Z</cp:lastPrinted>
  <dcterms:created xsi:type="dcterms:W3CDTF">2010-06-21T21:00:23Z</dcterms:created>
  <dcterms:modified xsi:type="dcterms:W3CDTF">2018-03-23T18:14:11Z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